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idi.TRANSMOGRIFIER\OneDrive\HExcelligent\Kotimaan ja ulkomaan päivärahat\"/>
    </mc:Choice>
  </mc:AlternateContent>
  <bookViews>
    <workbookView xWindow="0" yWindow="0" windowWidth="20520" windowHeight="10305"/>
  </bookViews>
  <sheets>
    <sheet name="Kotimaan päiväraha" sheetId="5" r:id="rId1"/>
    <sheet name="Ulkomaan päiväraha" sheetId="6" r:id="rId2"/>
    <sheet name="Perustiedot" sheetId="4" r:id="rId3"/>
  </sheets>
  <definedNames>
    <definedName name="Kokopvraha">Perustiedot!$B$4</definedName>
    <definedName name="Kokopvtuntiraja">Perustiedot!$D$4</definedName>
    <definedName name="Osapvraha">Perustiedot!$B$3</definedName>
    <definedName name="Osapvtuntiraja">Perustiedot!$D$3</definedName>
    <definedName name="Ulkom_osuus_vikavrkraja">Perustiedot!$K$3</definedName>
    <definedName name="Ulkom_puolikas_tuntiraja">Perustiedot!$K$4</definedName>
    <definedName name="Ulkom_vikavrk_kokotuntiraja">Perustiedot!$K$6</definedName>
    <definedName name="valid_maa" localSheetId="0">tbl_ulk_pvrahat[Maa]</definedName>
    <definedName name="valid_maa" localSheetId="1">tbl_ulk_pvrahat[Maa]</definedName>
    <definedName name="valid_maa">tbl_ulk_pvrahat[Maa]</definedName>
    <definedName name="Vikavrktuntiraja">Perustiedot!$B$7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5" l="1"/>
  <c r="F12" i="5"/>
  <c r="H12" i="5"/>
  <c r="I12" i="5"/>
  <c r="J12" i="5"/>
  <c r="K12" i="5"/>
  <c r="L12" i="5"/>
  <c r="M12" i="5"/>
  <c r="G13" i="5"/>
  <c r="H13" i="5"/>
  <c r="I13" i="5"/>
  <c r="J13" i="5"/>
  <c r="K13" i="5"/>
  <c r="L13" i="5"/>
  <c r="M13" i="5"/>
  <c r="G14" i="5"/>
  <c r="H14" i="5"/>
  <c r="I14" i="5"/>
  <c r="J14" i="5"/>
  <c r="K14" i="5"/>
  <c r="L14" i="5"/>
  <c r="M14" i="5"/>
  <c r="G15" i="5"/>
  <c r="H15" i="5"/>
  <c r="I15" i="5"/>
  <c r="J15" i="5"/>
  <c r="K15" i="5"/>
  <c r="L15" i="5"/>
  <c r="M15" i="5"/>
  <c r="G16" i="5"/>
  <c r="H16" i="5"/>
  <c r="I16" i="5"/>
  <c r="J16" i="5"/>
  <c r="K16" i="5"/>
  <c r="L16" i="5"/>
  <c r="M16" i="5"/>
  <c r="G17" i="5"/>
  <c r="H17" i="5"/>
  <c r="I17" i="5"/>
  <c r="J17" i="5"/>
  <c r="K17" i="5"/>
  <c r="L17" i="5"/>
  <c r="M17" i="5"/>
  <c r="G18" i="5"/>
  <c r="H18" i="5"/>
  <c r="I18" i="5"/>
  <c r="J18" i="5"/>
  <c r="K18" i="5"/>
  <c r="L18" i="5"/>
  <c r="M18" i="5"/>
  <c r="G19" i="5"/>
  <c r="H19" i="5"/>
  <c r="I19" i="5"/>
  <c r="J19" i="5"/>
  <c r="K19" i="5"/>
  <c r="L19" i="5"/>
  <c r="M19" i="5"/>
  <c r="F13" i="5"/>
  <c r="F14" i="5"/>
  <c r="F15" i="5"/>
  <c r="F16" i="5"/>
  <c r="F17" i="5"/>
  <c r="F18" i="5"/>
  <c r="F19" i="5"/>
  <c r="H6" i="5"/>
  <c r="F7" i="5"/>
  <c r="G7" i="5"/>
  <c r="H7" i="5"/>
  <c r="H8" i="5"/>
  <c r="H9" i="5"/>
  <c r="H10" i="5"/>
  <c r="H11" i="5"/>
  <c r="I6" i="6"/>
  <c r="J6" i="6"/>
  <c r="K6" i="6"/>
  <c r="L6" i="6"/>
  <c r="M6" i="6"/>
  <c r="N6" i="6"/>
  <c r="I7" i="6"/>
  <c r="J7" i="6"/>
  <c r="K7" i="6"/>
  <c r="L7" i="6"/>
  <c r="M7" i="6"/>
  <c r="N7" i="6"/>
  <c r="I8" i="6"/>
  <c r="J8" i="6"/>
  <c r="K8" i="6"/>
  <c r="L8" i="6"/>
  <c r="M8" i="6"/>
  <c r="N8" i="6"/>
  <c r="G9" i="6"/>
  <c r="I9" i="6"/>
  <c r="J9" i="6"/>
  <c r="K9" i="6"/>
  <c r="L9" i="6"/>
  <c r="M9" i="6"/>
  <c r="N9" i="6"/>
  <c r="I10" i="6"/>
  <c r="J10" i="6"/>
  <c r="K10" i="6"/>
  <c r="L10" i="6"/>
  <c r="M10" i="6"/>
  <c r="N10" i="6"/>
  <c r="I11" i="6"/>
  <c r="J11" i="6"/>
  <c r="K11" i="6"/>
  <c r="L11" i="6"/>
  <c r="M11" i="6"/>
  <c r="N11" i="6"/>
  <c r="I12" i="6"/>
  <c r="J12" i="6"/>
  <c r="K12" i="6"/>
  <c r="L12" i="6"/>
  <c r="M12" i="6"/>
  <c r="N12" i="6"/>
  <c r="I13" i="6"/>
  <c r="J13" i="6"/>
  <c r="K13" i="6"/>
  <c r="L13" i="6"/>
  <c r="M13" i="6"/>
  <c r="N13" i="6"/>
  <c r="I14" i="6"/>
  <c r="J14" i="6"/>
  <c r="K14" i="6"/>
  <c r="L14" i="6"/>
  <c r="M14" i="6"/>
  <c r="N14" i="6"/>
  <c r="I15" i="6"/>
  <c r="J15" i="6"/>
  <c r="K15" i="6"/>
  <c r="L15" i="6"/>
  <c r="M15" i="6"/>
  <c r="N15" i="6"/>
  <c r="I16" i="6"/>
  <c r="J16" i="6"/>
  <c r="K16" i="6"/>
  <c r="L16" i="6"/>
  <c r="M16" i="6"/>
  <c r="N16" i="6"/>
  <c r="I17" i="6"/>
  <c r="J17" i="6"/>
  <c r="K17" i="6"/>
  <c r="L17" i="6"/>
  <c r="M17" i="6"/>
  <c r="N17" i="6"/>
  <c r="I18" i="6"/>
  <c r="J18" i="6"/>
  <c r="K18" i="6"/>
  <c r="L18" i="6"/>
  <c r="M18" i="6"/>
  <c r="N18" i="6"/>
  <c r="I19" i="6"/>
  <c r="J19" i="6"/>
  <c r="K19" i="6"/>
  <c r="L19" i="6"/>
  <c r="M19" i="6"/>
  <c r="N19" i="6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G6" i="6"/>
  <c r="G7" i="6"/>
  <c r="G8" i="6"/>
  <c r="G10" i="6"/>
  <c r="G11" i="6"/>
  <c r="G12" i="6"/>
  <c r="G13" i="6"/>
  <c r="G14" i="6"/>
  <c r="G15" i="6"/>
  <c r="G16" i="6"/>
  <c r="G17" i="6"/>
  <c r="G18" i="6"/>
  <c r="G19" i="6"/>
  <c r="I6" i="5"/>
  <c r="J6" i="5"/>
  <c r="K6" i="5"/>
  <c r="L6" i="5"/>
  <c r="M6" i="5"/>
  <c r="I7" i="5"/>
  <c r="J7" i="5"/>
  <c r="K7" i="5"/>
  <c r="L7" i="5"/>
  <c r="M7" i="5"/>
  <c r="I8" i="5"/>
  <c r="J8" i="5"/>
  <c r="K8" i="5"/>
  <c r="L8" i="5"/>
  <c r="M8" i="5"/>
  <c r="I9" i="5"/>
  <c r="J9" i="5"/>
  <c r="K9" i="5"/>
  <c r="L9" i="5"/>
  <c r="M9" i="5"/>
  <c r="I10" i="5"/>
  <c r="J10" i="5"/>
  <c r="K10" i="5"/>
  <c r="L10" i="5"/>
  <c r="M10" i="5"/>
  <c r="I11" i="5"/>
  <c r="J11" i="5"/>
  <c r="K11" i="5"/>
  <c r="L11" i="5"/>
  <c r="M11" i="5"/>
  <c r="G6" i="5"/>
  <c r="G8" i="5"/>
  <c r="G9" i="5"/>
  <c r="G10" i="5"/>
  <c r="G11" i="5"/>
  <c r="F6" i="5"/>
  <c r="F8" i="5"/>
  <c r="F9" i="5"/>
  <c r="F10" i="5"/>
  <c r="F11" i="5"/>
  <c r="N20" i="6"/>
  <c r="M20" i="6"/>
  <c r="K20" i="6"/>
  <c r="M20" i="5"/>
  <c r="L20" i="5"/>
  <c r="J20" i="5"/>
</calcChain>
</file>

<file path=xl/sharedStrings.xml><?xml version="1.0" encoding="utf-8"?>
<sst xmlns="http://schemas.openxmlformats.org/spreadsheetml/2006/main" count="297" uniqueCount="267">
  <si>
    <t>Matka-aika</t>
  </si>
  <si>
    <t>Tunnit</t>
  </si>
  <si>
    <t>Kokopäiväraha</t>
  </si>
  <si>
    <t>Osapäiväraha</t>
  </si>
  <si>
    <t>Selite</t>
  </si>
  <si>
    <t>Yhteensä</t>
  </si>
  <si>
    <t>Lähtöpvm</t>
  </si>
  <si>
    <t>Lähtöaika</t>
  </si>
  <si>
    <t>Paluupvm</t>
  </si>
  <si>
    <t>Paluuaika</t>
  </si>
  <si>
    <t>Osapv vrk</t>
  </si>
  <si>
    <t>Osapv €</t>
  </si>
  <si>
    <t>Matkan tiedot</t>
  </si>
  <si>
    <t>Kaikki yht</t>
  </si>
  <si>
    <t xml:space="preserve">euroa, työmatka yli </t>
  </si>
  <si>
    <t>tuntia</t>
  </si>
  <si>
    <t>euroa, työmatka yli</t>
  </si>
  <si>
    <t>Kun matkaan käytetty aika ylittää viimeisen täyden matkavuorokauden vähintään</t>
  </si>
  <si>
    <t>tuntia, on päivärahan enimmäismäärä osapäivärahan verran.</t>
  </si>
  <si>
    <t>Maa</t>
  </si>
  <si>
    <t>Afganistan</t>
  </si>
  <si>
    <t>Alankomaat</t>
  </si>
  <si>
    <t>Albania</t>
  </si>
  <si>
    <t>Algeria</t>
  </si>
  <si>
    <t>Andorra</t>
  </si>
  <si>
    <t>Angola</t>
  </si>
  <si>
    <t>Antigua ja Barbuda</t>
  </si>
  <si>
    <t>Arabiemiirikunnat</t>
  </si>
  <si>
    <t>Argentiina</t>
  </si>
  <si>
    <t>Armenia</t>
  </si>
  <si>
    <t>Aruba</t>
  </si>
  <si>
    <t>Australia</t>
  </si>
  <si>
    <t>Azerbaidžan</t>
  </si>
  <si>
    <t>Azorit</t>
  </si>
  <si>
    <t>Bahama</t>
  </si>
  <si>
    <t>Bahrain</t>
  </si>
  <si>
    <t>Bangladesh</t>
  </si>
  <si>
    <t>Barbados</t>
  </si>
  <si>
    <t>Belgia</t>
  </si>
  <si>
    <t>Belize</t>
  </si>
  <si>
    <t>Benin</t>
  </si>
  <si>
    <t>Bermuda</t>
  </si>
  <si>
    <t>Bhutan</t>
  </si>
  <si>
    <t>Bolivia</t>
  </si>
  <si>
    <t>Bosnia ja Hertsegovina</t>
  </si>
  <si>
    <t>Botswana</t>
  </si>
  <si>
    <t>Brasilia</t>
  </si>
  <si>
    <t>Britannia</t>
  </si>
  <si>
    <t>    Lontoo ja Edinburgh</t>
  </si>
  <si>
    <t>Brunei</t>
  </si>
  <si>
    <t>Bulgaria</t>
  </si>
  <si>
    <t>Burkina Faso</t>
  </si>
  <si>
    <t>Burundi</t>
  </si>
  <si>
    <t>Chile</t>
  </si>
  <si>
    <t>Cookinsaaret</t>
  </si>
  <si>
    <t>Costa Rica</t>
  </si>
  <si>
    <t>Curaçao</t>
  </si>
  <si>
    <t>Djibouti</t>
  </si>
  <si>
    <t>Dominica</t>
  </si>
  <si>
    <t>Dominikaaninen tasavalta</t>
  </si>
  <si>
    <t>Ecuador</t>
  </si>
  <si>
    <t>Egypti</t>
  </si>
  <si>
    <t>El Salvador</t>
  </si>
  <si>
    <t>Eritrea</t>
  </si>
  <si>
    <t>Espanja</t>
  </si>
  <si>
    <t>Etelä-Afrikka</t>
  </si>
  <si>
    <t>Etelä-Sudan</t>
  </si>
  <si>
    <t>Etiopia</t>
  </si>
  <si>
    <t>Fidži</t>
  </si>
  <si>
    <t>Filippiinit</t>
  </si>
  <si>
    <t>Färsaaret</t>
  </si>
  <si>
    <t>Gabon</t>
  </si>
  <si>
    <t>Gambia</t>
  </si>
  <si>
    <t>Georgia</t>
  </si>
  <si>
    <t>Ghana</t>
  </si>
  <si>
    <t>Grenada</t>
  </si>
  <si>
    <t>Grönlanti</t>
  </si>
  <si>
    <t>Guadeloupe</t>
  </si>
  <si>
    <t>Guatemala</t>
  </si>
  <si>
    <t>Guinea</t>
  </si>
  <si>
    <t>Guinea-Bissau</t>
  </si>
  <si>
    <t>Guyana</t>
  </si>
  <si>
    <t>Haiti</t>
  </si>
  <si>
    <t>Honduras</t>
  </si>
  <si>
    <t>Indonesia</t>
  </si>
  <si>
    <t>Intia</t>
  </si>
  <si>
    <t>Irak</t>
  </si>
  <si>
    <t>Iran</t>
  </si>
  <si>
    <t>Irlanti</t>
  </si>
  <si>
    <t>Islanti</t>
  </si>
  <si>
    <t>Israel</t>
  </si>
  <si>
    <t>Italia</t>
  </si>
  <si>
    <t>Itä-Timor</t>
  </si>
  <si>
    <t>Itävalta</t>
  </si>
  <si>
    <t>Jamaika</t>
  </si>
  <si>
    <t>Japani</t>
  </si>
  <si>
    <t>Jemen</t>
  </si>
  <si>
    <t>Jordania</t>
  </si>
  <si>
    <t>Kambodža</t>
  </si>
  <si>
    <t>Kamerun</t>
  </si>
  <si>
    <t>Kanada</t>
  </si>
  <si>
    <t>Kanarian saaret</t>
  </si>
  <si>
    <t>Kap Verde</t>
  </si>
  <si>
    <t>Kazakstan</t>
  </si>
  <si>
    <t>Kenia</t>
  </si>
  <si>
    <t>Keski-Afrikan tasavalta</t>
  </si>
  <si>
    <t>Kiina</t>
  </si>
  <si>
    <t>    Hongkong</t>
  </si>
  <si>
    <t>    Macao</t>
  </si>
  <si>
    <t>Kirgisia</t>
  </si>
  <si>
    <t>Kolumbia</t>
  </si>
  <si>
    <t>Komorit</t>
  </si>
  <si>
    <t>Kongo (Kongo-Brazzaville)</t>
  </si>
  <si>
    <t>Kongon demokraattinen tasavalta (Kongo-Kinshasa)</t>
  </si>
  <si>
    <t>Korean demokraattinen kansantasavalta (Pohjois-Korea)</t>
  </si>
  <si>
    <t>Korean tasavalta (Etelä-Korea)</t>
  </si>
  <si>
    <t>Kosovo</t>
  </si>
  <si>
    <t>Kreikka</t>
  </si>
  <si>
    <t>Kroatia</t>
  </si>
  <si>
    <t>Kuuba</t>
  </si>
  <si>
    <t>Kuwait</t>
  </si>
  <si>
    <t>Kypros</t>
  </si>
  <si>
    <t>Laos</t>
  </si>
  <si>
    <t>Latvia</t>
  </si>
  <si>
    <t>Lesotho</t>
  </si>
  <si>
    <t>Libanon</t>
  </si>
  <si>
    <t>Liberia</t>
  </si>
  <si>
    <t>Libya</t>
  </si>
  <si>
    <t>Liechtenstein</t>
  </si>
  <si>
    <t>Liettua</t>
  </si>
  <si>
    <t>Luxemburg</t>
  </si>
  <si>
    <t>Madagaskar</t>
  </si>
  <si>
    <t>Madeira</t>
  </si>
  <si>
    <t>Makedonia</t>
  </si>
  <si>
    <t>Malawi</t>
  </si>
  <si>
    <t>Malediivit</t>
  </si>
  <si>
    <t>Malesia</t>
  </si>
  <si>
    <t>Mali</t>
  </si>
  <si>
    <t>Malta</t>
  </si>
  <si>
    <t>Marokko</t>
  </si>
  <si>
    <t>Marshallinsaaret</t>
  </si>
  <si>
    <t>Martinique</t>
  </si>
  <si>
    <t>Mauritania</t>
  </si>
  <si>
    <t>Mauritius</t>
  </si>
  <si>
    <t>Meksiko</t>
  </si>
  <si>
    <t>Mikronesia</t>
  </si>
  <si>
    <t>Moldova</t>
  </si>
  <si>
    <t>Monaco</t>
  </si>
  <si>
    <t>Mongolia</t>
  </si>
  <si>
    <t>Montenegro</t>
  </si>
  <si>
    <t>Mosambik</t>
  </si>
  <si>
    <t>Myanmar (Burma)</t>
  </si>
  <si>
    <t>Namibia</t>
  </si>
  <si>
    <t>Neitsytsaaret (USA)</t>
  </si>
  <si>
    <t>Nepal</t>
  </si>
  <si>
    <t>Nicaragua</t>
  </si>
  <si>
    <t>Niger</t>
  </si>
  <si>
    <t>Nigeria</t>
  </si>
  <si>
    <t>Norja</t>
  </si>
  <si>
    <t>Norsunluurannikko</t>
  </si>
  <si>
    <t>Oman</t>
  </si>
  <si>
    <t>Pakistan</t>
  </si>
  <si>
    <t>Palau</t>
  </si>
  <si>
    <t>Palestiinalaisalue</t>
  </si>
  <si>
    <t>Panama</t>
  </si>
  <si>
    <t>Papua-Uusi-Guinea</t>
  </si>
  <si>
    <t>Paraguay</t>
  </si>
  <si>
    <t>Peru</t>
  </si>
  <si>
    <t>Portugali</t>
  </si>
  <si>
    <t>Puerto Rico</t>
  </si>
  <si>
    <t>Puola</t>
  </si>
  <si>
    <t>Qatar</t>
  </si>
  <si>
    <t>Ranska</t>
  </si>
  <si>
    <t>Romania</t>
  </si>
  <si>
    <t>Ruanda</t>
  </si>
  <si>
    <t>Ruotsi</t>
  </si>
  <si>
    <t>Saint Kitts ja Nevis</t>
  </si>
  <si>
    <t>Saint Lucia</t>
  </si>
  <si>
    <t>Saint Vincent ja Grenadiinit</t>
  </si>
  <si>
    <t>Saksa</t>
  </si>
  <si>
    <t>Salomonsaaret</t>
  </si>
  <si>
    <t>Sambia</t>
  </si>
  <si>
    <t>Samoa</t>
  </si>
  <si>
    <t>San Marino</t>
  </si>
  <si>
    <t>São Tomé ja Príncipe</t>
  </si>
  <si>
    <t>Saudi-Arabia</t>
  </si>
  <si>
    <t>Senegal</t>
  </si>
  <si>
    <t>Serbia</t>
  </si>
  <si>
    <t>Seychellit</t>
  </si>
  <si>
    <t>Sierra Leone</t>
  </si>
  <si>
    <t>Singapore</t>
  </si>
  <si>
    <t>Slovakia</t>
  </si>
  <si>
    <t>Slovenia</t>
  </si>
  <si>
    <t>Somalia</t>
  </si>
  <si>
    <t>Sri Lanka</t>
  </si>
  <si>
    <t>Sudan</t>
  </si>
  <si>
    <t>Suriname</t>
  </si>
  <si>
    <t>Swazimaa</t>
  </si>
  <si>
    <t>Sveitsi</t>
  </si>
  <si>
    <t>Syyria</t>
  </si>
  <si>
    <t>Tadžikistan</t>
  </si>
  <si>
    <t>Taiwan</t>
  </si>
  <si>
    <t>Tansania</t>
  </si>
  <si>
    <t>Tanska</t>
  </si>
  <si>
    <t>Thaimaa</t>
  </si>
  <si>
    <t>Togo</t>
  </si>
  <si>
    <t>Tonga</t>
  </si>
  <si>
    <t>Trinidad ja Tobago</t>
  </si>
  <si>
    <t>Tšad</t>
  </si>
  <si>
    <t>Tšekki</t>
  </si>
  <si>
    <t>Tunisia</t>
  </si>
  <si>
    <t>Turkki</t>
  </si>
  <si>
    <t>Turkmenistan</t>
  </si>
  <si>
    <t>Uganda</t>
  </si>
  <si>
    <t>Ukraina</t>
  </si>
  <si>
    <t>Unkari</t>
  </si>
  <si>
    <t>Uruguay</t>
  </si>
  <si>
    <t>Uusi-Seelanti</t>
  </si>
  <si>
    <t>Uzbekistan</t>
  </si>
  <si>
    <t>Valko-Venäjä</t>
  </si>
  <si>
    <t>Vanuatu</t>
  </si>
  <si>
    <t>Venezuela</t>
  </si>
  <si>
    <t>Venäjä</t>
  </si>
  <si>
    <t>Vietnam</t>
  </si>
  <si>
    <t>Viro</t>
  </si>
  <si>
    <t>Yhdysvallat</t>
  </si>
  <si>
    <t>Zimbabwe</t>
  </si>
  <si>
    <t>Muu</t>
  </si>
  <si>
    <t>Päiväraha</t>
  </si>
  <si>
    <t>Kokopv  € yht</t>
  </si>
  <si>
    <t>Kokopv €/pv</t>
  </si>
  <si>
    <t>Kotimaan päivärahat</t>
  </si>
  <si>
    <t>Täysien vrk lkm</t>
  </si>
  <si>
    <t>Kokopv vrk lkm</t>
  </si>
  <si>
    <t>Ulkomaan päivärahat</t>
  </si>
  <si>
    <t>Maa tai alue</t>
  </si>
  <si>
    <t>Ulkomaan matkojen päivärahojen perusteet</t>
  </si>
  <si>
    <t>viimeksi päättyneeltä matkavuorokaudelta,</t>
  </si>
  <si>
    <t xml:space="preserve"> tunnilla</t>
  </si>
  <si>
    <t xml:space="preserve">jos työmatkaan käytetty aika ylittää täyden matkavuorokauden yli </t>
  </si>
  <si>
    <t>Jos työmatka ylittää täyden matkavuorokauden yli</t>
  </si>
  <si>
    <t>tunnilla</t>
  </si>
  <si>
    <t>palkansaajalla on oikeus viimeksi päättyneeltä matkavuorokaudelta ulkomaanpäivärahaan.</t>
  </si>
  <si>
    <t>Suomeen palattaessa palkansaajalla on oikeus pvrahaan, joka on</t>
  </si>
  <si>
    <t>Viimeisen vrk:n osuus</t>
  </si>
  <si>
    <t>Osuus</t>
  </si>
  <si>
    <t>Osuus €</t>
  </si>
  <si>
    <t xml:space="preserve">   New York</t>
  </si>
  <si>
    <t xml:space="preserve">   Los Angeles</t>
  </si>
  <si>
    <t xml:space="preserve">   Washington</t>
  </si>
  <si>
    <t xml:space="preserve">   Moskova</t>
  </si>
  <si>
    <t xml:space="preserve">   Pietari</t>
  </si>
  <si>
    <t xml:space="preserve">   Istanbul</t>
  </si>
  <si>
    <t>Ylläpidä päivärahaan liittyviä perustietoja tässä laskentataulukossa.</t>
  </si>
  <si>
    <t>ulkomaanpäiväraha-taulukkoon.</t>
  </si>
  <si>
    <t>Tämä työkirja liittyy HExcelligent-juttuun:</t>
  </si>
  <si>
    <t>Korjauksista ja päivityksistä kerrotaan blogissa.</t>
  </si>
  <si>
    <t>Selitys 1</t>
  </si>
  <si>
    <t>Selitys 4</t>
  </si>
  <si>
    <t>Selitys 2</t>
  </si>
  <si>
    <t>Selitys 3</t>
  </si>
  <si>
    <t>Selitys 5</t>
  </si>
  <si>
    <t>Selitys 6</t>
  </si>
  <si>
    <t>Syötä perusteet harmaisiin soluihin sekä viereiseen</t>
  </si>
  <si>
    <t xml:space="preserve">http://hexcelligent.fi/2015/02/01/kotimaan-ja-ulkomaan-paivarahat-excelissa </t>
  </si>
  <si>
    <t>Kerrothan, jos huomaat logiikassa virheitä/puutteita.</t>
  </si>
  <si>
    <t>Kotimaan matkojen päivärahojen perusteet (vuoden 2015 luvut)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</si>
</sst>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d\.m\.yyyy;@"/>
    <numFmt numFmtId="166" formatCode="hh:mm"/>
    <numFmt numFmtId="167" formatCode="#,##0_ ;\-#,##0\ 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165" fontId="0" fillId="0" borderId="0" xfId="0" applyNumberFormat="1"/>
    <xf numFmtId="166" fontId="0" fillId="0" borderId="0" xfId="0" applyNumberFormat="1"/>
    <xf numFmtId="0" fontId="0" fillId="3" borderId="0" xfId="0" applyFill="1"/>
    <xf numFmtId="0" fontId="2" fillId="0" borderId="0" xfId="0" applyFont="1"/>
    <xf numFmtId="0" fontId="0" fillId="0" borderId="0" xfId="0" applyAlignment="1">
      <alignment horizontal="left" vertical="top" wrapText="1"/>
    </xf>
    <xf numFmtId="0" fontId="1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3" fontId="0" fillId="0" borderId="0" xfId="0" applyNumberFormat="1"/>
    <xf numFmtId="0" fontId="5" fillId="0" borderId="0" xfId="0" applyFont="1"/>
    <xf numFmtId="0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37" fontId="0" fillId="0" borderId="0" xfId="0" applyNumberFormat="1" applyFont="1"/>
    <xf numFmtId="3" fontId="0" fillId="0" borderId="0" xfId="1" applyNumberFormat="1" applyFont="1"/>
    <xf numFmtId="0" fontId="4" fillId="0" borderId="0" xfId="0" applyFont="1"/>
    <xf numFmtId="167" fontId="0" fillId="0" borderId="0" xfId="0" applyNumberFormat="1" applyFont="1"/>
    <xf numFmtId="0" fontId="6" fillId="0" borderId="0" xfId="2"/>
    <xf numFmtId="0" fontId="1" fillId="4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37" fontId="7" fillId="0" borderId="0" xfId="0" applyNumberFormat="1" applyFont="1"/>
    <xf numFmtId="167" fontId="7" fillId="0" borderId="0" xfId="0" applyNumberFormat="1" applyFont="1"/>
    <xf numFmtId="0" fontId="8" fillId="0" borderId="0" xfId="0" applyFont="1"/>
  </cellXfs>
  <cellStyles count="3">
    <cellStyle name="Comma" xfId="1" builtinId="3"/>
    <cellStyle name="Hyperlink" xfId="2" builtinId="8"/>
    <cellStyle name="Normal" xfId="0" builtinId="0"/>
  </cellStyles>
  <dxfs count="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7" formatCode="#,##0_ ;\-#,##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5" formatCode="#,##0\ _€;\-#,##0\ _€"/>
    </dxf>
    <dxf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7" formatCode="#,##0_ ;\-#,##0\ "/>
    </dxf>
    <dxf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5" formatCode="#,##0\ _€;\-#,##0\ _€"/>
    </dxf>
    <dxf>
      <numFmt numFmtId="3" formatCode="#,##0"/>
    </dxf>
    <dxf>
      <numFmt numFmtId="0" formatCode="General"/>
    </dxf>
    <dxf>
      <numFmt numFmtId="3" formatCode="#,##0"/>
    </dxf>
    <dxf>
      <numFmt numFmtId="3" formatCode="#,##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6" formatCode="hh:mm"/>
    </dxf>
    <dxf>
      <numFmt numFmtId="165" formatCode="d\.m\.yyyy;@"/>
    </dxf>
    <dxf>
      <numFmt numFmtId="166" formatCode="hh:mm"/>
    </dxf>
    <dxf>
      <numFmt numFmtId="165" formatCode="d\.m\.yyyy;@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numFmt numFmtId="3" formatCode="#,##0"/>
    </dxf>
    <dxf>
      <numFmt numFmtId="3" formatCode="#,##0"/>
    </dxf>
    <dxf>
      <numFmt numFmtId="0" formatCode="General"/>
    </dxf>
    <dxf>
      <numFmt numFmtId="3" formatCode="#,##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6" formatCode="hh:mm"/>
    </dxf>
    <dxf>
      <numFmt numFmtId="165" formatCode="d\.m\.yyyy;@"/>
    </dxf>
    <dxf>
      <numFmt numFmtId="166" formatCode="hh:mm"/>
    </dxf>
    <dxf>
      <numFmt numFmtId="165" formatCode="d\.m\.yyyy;@"/>
    </dxf>
    <dxf>
      <alignment horizontal="left" vertical="top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193373</xdr:colOff>
      <xdr:row>0</xdr:row>
      <xdr:rowOff>0</xdr:rowOff>
    </xdr:from>
    <xdr:to>
      <xdr:col>12</xdr:col>
      <xdr:colOff>882791</xdr:colOff>
      <xdr:row>2</xdr:row>
      <xdr:rowOff>60960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1393" y="0"/>
          <a:ext cx="1740978" cy="5105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220980</xdr:colOff>
      <xdr:row>0</xdr:row>
      <xdr:rowOff>7620</xdr:rowOff>
    </xdr:from>
    <xdr:to>
      <xdr:col>14</xdr:col>
      <xdr:colOff>316038</xdr:colOff>
      <xdr:row>2</xdr:row>
      <xdr:rowOff>68580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52020" y="7620"/>
          <a:ext cx="1740978" cy="51054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3" name="Table14" displayName="Table14" ref="A5:M20" totalsRowCount="1" headerRowDxfId="34">
  <tableColumns count="13">
    <tableColumn id="1" name="Selite" totalsRowLabel="Yhteensä" dataDxfId="33"/>
    <tableColumn id="2" name="Lähtöpvm" dataDxfId="32"/>
    <tableColumn id="3" name="Lähtöaika" dataDxfId="31"/>
    <tableColumn id="4" name="Paluupvm" dataDxfId="30"/>
    <tableColumn id="5" name="Paluuaika" dataDxfId="29"/>
    <tableColumn id="6" name="Täysien vrk lkm" dataDxfId="28">
      <calculatedColumnFormula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calculatedColumnFormula>
    </tableColumn>
    <tableColumn id="10" name="Tunnit" dataDxfId="27">
      <calculatedColumnFormula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calculatedColumnFormula>
    </tableColumn>
    <tableColumn id="8" name="Kokopv vrk lkm" dataDxfId="26">
      <calculatedColumnFormula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calculatedColumnFormula>
    </tableColumn>
    <tableColumn id="17" name="Kokopv €/pv" dataDxfId="25">
      <calculatedColumnFormula>IF(ISNUMBER(Table14[[#This Row],[Täysien vrk lkm]]),
                  Kokopvraha,
                  "")</calculatedColumnFormula>
    </tableColumn>
    <tableColumn id="9" name="Kokopv  € yht" totalsRowFunction="sum" dataDxfId="24" totalsRowDxfId="2">
      <calculatedColumnFormula>IFERROR(Table14[[#This Row],[Kokopv vrk lkm]]*Table14[[#This Row],[Kokopv €/pv]],
                   "")</calculatedColumnFormula>
    </tableColumn>
    <tableColumn id="11" name="Osapv vrk" dataDxfId="23">
      <calculatedColumnFormula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calculatedColumnFormula>
    </tableColumn>
    <tableColumn id="12" name="Osapv €" totalsRowFunction="sum" dataDxfId="22" totalsRowDxfId="1" dataCellStyle="Comma">
      <calculatedColumnFormula>IFERROR(Table14[[#This Row],[Osapv vrk]]*Osapvraha,
                  "")</calculatedColumnFormula>
    </tableColumn>
    <tableColumn id="14" name="Kaikki yht" totalsRowFunction="sum" dataDxfId="21" totalsRowDxfId="0" dataCellStyle="Comma">
      <calculatedColumnFormula>IFERROR(Table14[[#This Row],[Kokopv  € yht]]+Table14[[#This Row],[Osapv €]],
                   "")</calculatedColumnFormula>
    </tableColumn>
  </tableColumns>
  <tableStyleInfo name="TableStyleMedium11" showFirstColumn="0" showLastColumn="0" showRowStripes="1" showColumnStripes="0"/>
</table>
</file>

<file path=xl/tables/table2.xml><?xml version="1.0" encoding="utf-8"?>
<table xmlns="http://schemas.openxmlformats.org/spreadsheetml/2006/main" id="4" name="Table145" displayName="Table145" ref="A5:N20" totalsRowCount="1" headerRowDxfId="20">
  <tableColumns count="14">
    <tableColumn id="1" name="Selite" totalsRowLabel="Yhteensä" dataDxfId="19"/>
    <tableColumn id="16" name="Maa tai alue" dataDxfId="18"/>
    <tableColumn id="2" name="Lähtöpvm" dataDxfId="17"/>
    <tableColumn id="3" name="Lähtöaika" dataDxfId="16"/>
    <tableColumn id="4" name="Paluupvm" dataDxfId="15"/>
    <tableColumn id="5" name="Paluuaika" dataDxfId="14"/>
    <tableColumn id="6" name="Täysien vrk lkm" dataDxfId="13">
      <calculatedColumnFormula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calculatedColumnFormula>
    </tableColumn>
    <tableColumn id="10" name="Tunnit" dataDxfId="12">
      <calculatedColumnFormula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calculatedColumnFormula>
    </tableColumn>
    <tableColumn id="8" name="Kokopv vrk lkm" dataDxfId="11">
      <calculatedColumnFormula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calculatedColumnFormula>
    </tableColumn>
    <tableColumn id="17" name="Kokopv €/pv" dataDxfId="10">
      <calculatedColumnFormula>IFERROR(
            VLOOKUP(Table145[[#This Row],[Maa tai alue]],   tbl_ulk_pvrahat[],  2,  FALSE),
            "")</calculatedColumnFormula>
    </tableColumn>
    <tableColumn id="9" name="Kokopv  € yht" totalsRowFunction="sum" dataDxfId="9" totalsRowDxfId="8">
      <calculatedColumnFormula>IFERROR(Table145[[#This Row],[Kokopv vrk lkm]]*Table145[[#This Row],[Kokopv €/pv]],
                 "")</calculatedColumnFormula>
    </tableColumn>
    <tableColumn id="11" name="Osuus" dataDxfId="7">
      <calculatedColumnFormula>IF(ISNUMBER(Table145[[#This Row],[Tunnit]]),
            IF(AND(Table145[[#This Row],[Tunnit]]&gt;=Ulkom_puolikas_tuntiraja,   Table145[[#This Row],[Tunnit]]&lt;Ulkom_vikavrk_kokotuntiraja),  Ulkom_osuus_vikavrkraja,  0),
            "")</calculatedColumnFormula>
    </tableColumn>
    <tableColumn id="12" name="Osuus €" totalsRowFunction="sum" dataDxfId="6" totalsRowDxfId="5" dataCellStyle="Comma">
      <calculatedColumnFormula>IFERROR(Table145[[#This Row],[Osuus]]*Table145[[#This Row],[Kokopv €/pv]],
                    "")</calculatedColumnFormula>
    </tableColumn>
    <tableColumn id="14" name="Kaikki yht" totalsRowFunction="sum" dataDxfId="4" totalsRowDxfId="3" dataCellStyle="Comma">
      <calculatedColumnFormula>IFERROR(Table145[[#This Row],[Kokopv  € yht]]+Table145[[#This Row],[Osuus €]],
                   "")</calculatedColumnFormula>
    </tableColumn>
  </tableColumns>
  <tableStyleInfo name="TableStyleMedium11" showFirstColumn="0" showLastColumn="0" showRowStripes="1" showColumnStripes="0"/>
</table>
</file>

<file path=xl/tables/table3.xml><?xml version="1.0" encoding="utf-8"?>
<table xmlns="http://schemas.openxmlformats.org/spreadsheetml/2006/main" id="2" name="tbl_ulk_pvrahat" displayName="tbl_ulk_pvrahat" ref="G3:H217" totalsRowShown="0">
  <autoFilter ref="G3:H217"/>
  <tableColumns count="2">
    <tableColumn id="1" name="Maa"/>
    <tableColumn id="2" name="Päiväraha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hexcelligent.fi/2015/02/01/kotimaan-ja-ulkomaan-paivarahat-exceliss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</sheetPr>
  <dimension ref="A1:M28"/>
  <sheetViews>
    <sheetView showGridLines="0" tabSelected="1" workbookViewId="0"/>
  </sheetViews>
  <sheetFormatPr defaultRowHeight="14.25" x14ac:dyDescent="0.45"/>
  <cols>
    <col min="1" max="1" width="30" customWidth="1"/>
    <col min="2" max="2" width="11.86328125" customWidth="1"/>
    <col min="3" max="3" width="13.796875" customWidth="1"/>
    <col min="4" max="4" width="17.1328125" customWidth="1"/>
    <col min="5" max="5" width="9" bestFit="1" customWidth="1"/>
    <col min="6" max="6" width="12" customWidth="1"/>
    <col min="7" max="7" width="14.796875" customWidth="1"/>
    <col min="8" max="8" width="10.53125" bestFit="1" customWidth="1"/>
    <col min="9" max="9" width="10.33203125" customWidth="1"/>
    <col min="10" max="10" width="9.19921875" customWidth="1"/>
    <col min="11" max="11" width="11.33203125" customWidth="1"/>
    <col min="12" max="12" width="15.33203125" customWidth="1"/>
    <col min="13" max="13" width="13" customWidth="1"/>
  </cols>
  <sheetData>
    <row r="1" spans="1:13" ht="21" x14ac:dyDescent="0.65">
      <c r="A1" s="9" t="s">
        <v>231</v>
      </c>
    </row>
    <row r="4" spans="1:13" ht="25.8" customHeight="1" x14ac:dyDescent="0.45">
      <c r="A4" s="18" t="s">
        <v>12</v>
      </c>
      <c r="B4" s="18"/>
      <c r="C4" s="18"/>
      <c r="D4" s="18"/>
      <c r="E4" s="18"/>
      <c r="F4" s="19" t="s">
        <v>0</v>
      </c>
      <c r="G4" s="19"/>
      <c r="H4" s="18" t="s">
        <v>2</v>
      </c>
      <c r="I4" s="18"/>
      <c r="J4" s="18"/>
      <c r="K4" s="20" t="s">
        <v>3</v>
      </c>
      <c r="L4" s="20"/>
      <c r="M4" s="6" t="s">
        <v>5</v>
      </c>
    </row>
    <row r="5" spans="1:13" ht="28.5" x14ac:dyDescent="0.45">
      <c r="A5" s="11" t="s">
        <v>4</v>
      </c>
      <c r="B5" s="12" t="s">
        <v>6</v>
      </c>
      <c r="C5" s="12" t="s">
        <v>7</v>
      </c>
      <c r="D5" s="12" t="s">
        <v>8</v>
      </c>
      <c r="E5" s="12" t="s">
        <v>9</v>
      </c>
      <c r="F5" s="12" t="s">
        <v>232</v>
      </c>
      <c r="G5" s="12" t="s">
        <v>1</v>
      </c>
      <c r="H5" s="12" t="s">
        <v>233</v>
      </c>
      <c r="I5" s="12" t="s">
        <v>230</v>
      </c>
      <c r="J5" s="12" t="s">
        <v>229</v>
      </c>
      <c r="K5" s="12" t="s">
        <v>10</v>
      </c>
      <c r="L5" s="12" t="s">
        <v>11</v>
      </c>
      <c r="M5" s="12" t="s">
        <v>13</v>
      </c>
    </row>
    <row r="6" spans="1:13" x14ac:dyDescent="0.45">
      <c r="A6" s="5" t="s">
        <v>257</v>
      </c>
      <c r="B6" s="1">
        <v>41821</v>
      </c>
      <c r="C6" s="2">
        <v>0.29166666666666669</v>
      </c>
      <c r="D6" s="1">
        <v>41821</v>
      </c>
      <c r="E6" s="2">
        <v>0.75</v>
      </c>
      <c r="F6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>0</v>
      </c>
      <c r="G6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>11</v>
      </c>
      <c r="H6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>1</v>
      </c>
      <c r="I6">
        <f>IF(ISNUMBER(Table14[[#This Row],[Täysien vrk lkm]]),
                  Kokopvraha,
                  "")</f>
        <v>40</v>
      </c>
      <c r="J6" s="8">
        <f>IFERROR(Table14[[#This Row],[Kokopv vrk lkm]]*Table14[[#This Row],[Kokopv €/pv]],
                   "")</f>
        <v>40</v>
      </c>
      <c r="K6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>0</v>
      </c>
      <c r="L6" s="14">
        <f>IFERROR(Table14[[#This Row],[Osapv vrk]]*Osapvraha,
                  "")</f>
        <v>0</v>
      </c>
      <c r="M6" s="14">
        <f>IFERROR(Table14[[#This Row],[Kokopv  € yht]]+Table14[[#This Row],[Osapv €]],
                   "")</f>
        <v>40</v>
      </c>
    </row>
    <row r="7" spans="1:13" x14ac:dyDescent="0.45">
      <c r="A7" s="5" t="s">
        <v>259</v>
      </c>
      <c r="B7" s="1">
        <v>41831</v>
      </c>
      <c r="C7" s="2">
        <v>0.33333333333333331</v>
      </c>
      <c r="D7" s="1">
        <v>41835</v>
      </c>
      <c r="E7" s="2">
        <v>0.41666666666666669</v>
      </c>
      <c r="F7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>4</v>
      </c>
      <c r="G7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>2.0000000000000009</v>
      </c>
      <c r="H7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>4</v>
      </c>
      <c r="I7">
        <f>IF(ISNUMBER(Table14[[#This Row],[Täysien vrk lkm]]),
                  Kokopvraha,
                  "")</f>
        <v>40</v>
      </c>
      <c r="J7" s="8">
        <f>IFERROR(Table14[[#This Row],[Kokopv vrk lkm]]*Table14[[#This Row],[Kokopv €/pv]],
                   "")</f>
        <v>160</v>
      </c>
      <c r="K7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>1</v>
      </c>
      <c r="L7" s="14">
        <f>IFERROR(Table14[[#This Row],[Osapv vrk]]*Osapvraha,
                  "")</f>
        <v>18</v>
      </c>
      <c r="M7" s="14">
        <f>IFERROR(Table14[[#This Row],[Kokopv  € yht]]+Table14[[#This Row],[Osapv €]],
                   "")</f>
        <v>178</v>
      </c>
    </row>
    <row r="8" spans="1:13" x14ac:dyDescent="0.45">
      <c r="A8" s="5" t="s">
        <v>260</v>
      </c>
      <c r="B8" s="1">
        <v>41836</v>
      </c>
      <c r="C8" s="2">
        <v>0.33333333333333331</v>
      </c>
      <c r="D8" s="1">
        <v>41836</v>
      </c>
      <c r="E8" s="2">
        <v>0.625</v>
      </c>
      <c r="F8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>0</v>
      </c>
      <c r="G8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>7</v>
      </c>
      <c r="H8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>0</v>
      </c>
      <c r="I8">
        <f>IF(ISNUMBER(Table14[[#This Row],[Täysien vrk lkm]]),
                  Kokopvraha,
                  "")</f>
        <v>40</v>
      </c>
      <c r="J8" s="8">
        <f>IFERROR(Table14[[#This Row],[Kokopv vrk lkm]]*Table14[[#This Row],[Kokopv €/pv]],
                   "")</f>
        <v>0</v>
      </c>
      <c r="K8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>1</v>
      </c>
      <c r="L8" s="14">
        <f>IFERROR(Table14[[#This Row],[Osapv vrk]]*Osapvraha,
                  "")</f>
        <v>18</v>
      </c>
      <c r="M8" s="14">
        <f>IFERROR(Table14[[#This Row],[Kokopv  € yht]]+Table14[[#This Row],[Osapv €]],
                   "")</f>
        <v>18</v>
      </c>
    </row>
    <row r="9" spans="1:13" x14ac:dyDescent="0.45">
      <c r="A9" s="5" t="s">
        <v>258</v>
      </c>
      <c r="B9" s="1">
        <v>41837</v>
      </c>
      <c r="C9" s="2">
        <v>0.41666666666666669</v>
      </c>
      <c r="D9" s="1">
        <v>41838</v>
      </c>
      <c r="E9" s="2">
        <v>0.83333333333333337</v>
      </c>
      <c r="F9" s="10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>1</v>
      </c>
      <c r="G9" s="10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>10</v>
      </c>
      <c r="H9" s="10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>2</v>
      </c>
      <c r="I9" s="10">
        <f>IF(ISNUMBER(Table14[[#This Row],[Täysien vrk lkm]]),
                  Kokopvraha,
                  "")</f>
        <v>40</v>
      </c>
      <c r="J9" s="8">
        <f>IFERROR(Table14[[#This Row],[Kokopv vrk lkm]]*Table14[[#This Row],[Kokopv €/pv]],
                   "")</f>
        <v>80</v>
      </c>
      <c r="K9" s="10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>0</v>
      </c>
      <c r="L9" s="14">
        <f>IFERROR(Table14[[#This Row],[Osapv vrk]]*Osapvraha,
                  "")</f>
        <v>0</v>
      </c>
      <c r="M9" s="14">
        <f>IFERROR(Table14[[#This Row],[Kokopv  € yht]]+Table14[[#This Row],[Osapv €]],
                   "")</f>
        <v>80</v>
      </c>
    </row>
    <row r="10" spans="1:13" x14ac:dyDescent="0.45">
      <c r="A10" s="5" t="s">
        <v>261</v>
      </c>
      <c r="B10" s="1">
        <v>41838</v>
      </c>
      <c r="C10" s="2">
        <v>0.33333333333333331</v>
      </c>
      <c r="D10" s="1">
        <v>41840</v>
      </c>
      <c r="E10" s="2">
        <v>0.25</v>
      </c>
      <c r="F10" s="10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>1</v>
      </c>
      <c r="G10" s="10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>22</v>
      </c>
      <c r="H10" s="10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>2</v>
      </c>
      <c r="I10" s="10">
        <f>IF(ISNUMBER(Table14[[#This Row],[Täysien vrk lkm]]),
                  Kokopvraha,
                  "")</f>
        <v>40</v>
      </c>
      <c r="J10" s="8">
        <f>IFERROR(Table14[[#This Row],[Kokopv vrk lkm]]*Table14[[#This Row],[Kokopv €/pv]],
                   "")</f>
        <v>80</v>
      </c>
      <c r="K10" s="10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>0</v>
      </c>
      <c r="L10" s="14">
        <f>IFERROR(Table14[[#This Row],[Osapv vrk]]*Osapvraha,
                  "")</f>
        <v>0</v>
      </c>
      <c r="M10" s="14">
        <f>IFERROR(Table14[[#This Row],[Kokopv  € yht]]+Table14[[#This Row],[Osapv €]],
                   "")</f>
        <v>80</v>
      </c>
    </row>
    <row r="11" spans="1:13" x14ac:dyDescent="0.45">
      <c r="A11" s="5" t="s">
        <v>262</v>
      </c>
      <c r="B11" s="1">
        <v>42005</v>
      </c>
      <c r="C11" s="2">
        <v>0.375</v>
      </c>
      <c r="D11" s="1">
        <v>42006</v>
      </c>
      <c r="E11" s="2">
        <v>0.41666666666666669</v>
      </c>
      <c r="F11" s="10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>1</v>
      </c>
      <c r="G11" s="10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>1.0000000000000004</v>
      </c>
      <c r="H11" s="10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>1</v>
      </c>
      <c r="I11" s="10">
        <f>IF(ISNUMBER(Table14[[#This Row],[Täysien vrk lkm]]),
                  Kokopvraha,
                  "")</f>
        <v>40</v>
      </c>
      <c r="J11" s="8">
        <f>IFERROR(Table14[[#This Row],[Kokopv vrk lkm]]*Table14[[#This Row],[Kokopv €/pv]],
                   "")</f>
        <v>40</v>
      </c>
      <c r="K11" s="10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>0</v>
      </c>
      <c r="L11" s="14">
        <f>IFERROR(Table14[[#This Row],[Osapv vrk]]*Osapvraha,
                  "")</f>
        <v>0</v>
      </c>
      <c r="M11" s="14">
        <f>IFERROR(Table14[[#This Row],[Kokopv  € yht]]+Table14[[#This Row],[Osapv €]],
                   "")</f>
        <v>40</v>
      </c>
    </row>
    <row r="12" spans="1:13" x14ac:dyDescent="0.45">
      <c r="A12" s="5"/>
      <c r="B12" s="1"/>
      <c r="C12" s="2"/>
      <c r="D12" s="1"/>
      <c r="E12" s="2"/>
      <c r="F12" s="10" t="str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/>
      </c>
      <c r="G12" s="10" t="str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/>
      </c>
      <c r="H12" s="10" t="str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/>
      </c>
      <c r="I12" s="10" t="str">
        <f>IF(ISNUMBER(Table14[[#This Row],[Täysien vrk lkm]]),
                  Kokopvraha,
                  "")</f>
        <v/>
      </c>
      <c r="J12" s="8" t="str">
        <f>IFERROR(Table14[[#This Row],[Kokopv vrk lkm]]*Table14[[#This Row],[Kokopv €/pv]],
                   "")</f>
        <v/>
      </c>
      <c r="K12" s="10" t="str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/>
      </c>
      <c r="L12" s="14" t="str">
        <f>IFERROR(Table14[[#This Row],[Osapv vrk]]*Osapvraha,
                  "")</f>
        <v/>
      </c>
      <c r="M12" s="14" t="str">
        <f>IFERROR(Table14[[#This Row],[Kokopv  € yht]]+Table14[[#This Row],[Osapv €]],
                   "")</f>
        <v/>
      </c>
    </row>
    <row r="13" spans="1:13" x14ac:dyDescent="0.45">
      <c r="A13" s="5"/>
      <c r="B13" s="1"/>
      <c r="C13" s="2"/>
      <c r="D13" s="1"/>
      <c r="E13" s="2"/>
      <c r="F13" s="10" t="str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/>
      </c>
      <c r="G13" s="10" t="str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/>
      </c>
      <c r="H13" s="10" t="str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/>
      </c>
      <c r="I13" s="10" t="str">
        <f>IF(ISNUMBER(Table14[[#This Row],[Täysien vrk lkm]]),
                  Kokopvraha,
                  "")</f>
        <v/>
      </c>
      <c r="J13" s="8" t="str">
        <f>IFERROR(Table14[[#This Row],[Kokopv vrk lkm]]*Table14[[#This Row],[Kokopv €/pv]],
                   "")</f>
        <v/>
      </c>
      <c r="K13" s="10" t="str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/>
      </c>
      <c r="L13" s="14" t="str">
        <f>IFERROR(Table14[[#This Row],[Osapv vrk]]*Osapvraha,
                  "")</f>
        <v/>
      </c>
      <c r="M13" s="14" t="str">
        <f>IFERROR(Table14[[#This Row],[Kokopv  € yht]]+Table14[[#This Row],[Osapv €]],
                   "")</f>
        <v/>
      </c>
    </row>
    <row r="14" spans="1:13" x14ac:dyDescent="0.45">
      <c r="A14" s="5"/>
      <c r="B14" s="1"/>
      <c r="C14" s="2"/>
      <c r="D14" s="1"/>
      <c r="E14" s="2"/>
      <c r="F14" s="10" t="str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/>
      </c>
      <c r="G14" s="10" t="str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/>
      </c>
      <c r="H14" s="10" t="str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/>
      </c>
      <c r="I14" s="10" t="str">
        <f>IF(ISNUMBER(Table14[[#This Row],[Täysien vrk lkm]]),
                  Kokopvraha,
                  "")</f>
        <v/>
      </c>
      <c r="J14" s="8" t="str">
        <f>IFERROR(Table14[[#This Row],[Kokopv vrk lkm]]*Table14[[#This Row],[Kokopv €/pv]],
                   "")</f>
        <v/>
      </c>
      <c r="K14" s="10" t="str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/>
      </c>
      <c r="L14" s="14" t="str">
        <f>IFERROR(Table14[[#This Row],[Osapv vrk]]*Osapvraha,
                  "")</f>
        <v/>
      </c>
      <c r="M14" s="14" t="str">
        <f>IFERROR(Table14[[#This Row],[Kokopv  € yht]]+Table14[[#This Row],[Osapv €]],
                   "")</f>
        <v/>
      </c>
    </row>
    <row r="15" spans="1:13" x14ac:dyDescent="0.45">
      <c r="A15" s="5"/>
      <c r="B15" s="1"/>
      <c r="C15" s="2"/>
      <c r="D15" s="1"/>
      <c r="E15" s="2"/>
      <c r="F15" s="10" t="str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/>
      </c>
      <c r="G15" s="10" t="str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/>
      </c>
      <c r="H15" s="10" t="str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/>
      </c>
      <c r="I15" s="10" t="str">
        <f>IF(ISNUMBER(Table14[[#This Row],[Täysien vrk lkm]]),
                  Kokopvraha,
                  "")</f>
        <v/>
      </c>
      <c r="J15" s="8" t="str">
        <f>IFERROR(Table14[[#This Row],[Kokopv vrk lkm]]*Table14[[#This Row],[Kokopv €/pv]],
                   "")</f>
        <v/>
      </c>
      <c r="K15" s="10" t="str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/>
      </c>
      <c r="L15" s="14" t="str">
        <f>IFERROR(Table14[[#This Row],[Osapv vrk]]*Osapvraha,
                  "")</f>
        <v/>
      </c>
      <c r="M15" s="14" t="str">
        <f>IFERROR(Table14[[#This Row],[Kokopv  € yht]]+Table14[[#This Row],[Osapv €]],
                   "")</f>
        <v/>
      </c>
    </row>
    <row r="16" spans="1:13" x14ac:dyDescent="0.45">
      <c r="A16" s="5"/>
      <c r="B16" s="1"/>
      <c r="C16" s="2"/>
      <c r="D16" s="1"/>
      <c r="E16" s="2"/>
      <c r="F16" s="10" t="str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/>
      </c>
      <c r="G16" s="10" t="str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/>
      </c>
      <c r="H16" s="10" t="str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/>
      </c>
      <c r="I16" s="10" t="str">
        <f>IF(ISNUMBER(Table14[[#This Row],[Täysien vrk lkm]]),
                  Kokopvraha,
                  "")</f>
        <v/>
      </c>
      <c r="J16" s="8" t="str">
        <f>IFERROR(Table14[[#This Row],[Kokopv vrk lkm]]*Table14[[#This Row],[Kokopv €/pv]],
                   "")</f>
        <v/>
      </c>
      <c r="K16" s="10" t="str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/>
      </c>
      <c r="L16" s="14" t="str">
        <f>IFERROR(Table14[[#This Row],[Osapv vrk]]*Osapvraha,
                  "")</f>
        <v/>
      </c>
      <c r="M16" s="14" t="str">
        <f>IFERROR(Table14[[#This Row],[Kokopv  € yht]]+Table14[[#This Row],[Osapv €]],
                   "")</f>
        <v/>
      </c>
    </row>
    <row r="17" spans="1:13" x14ac:dyDescent="0.45">
      <c r="A17" s="5"/>
      <c r="B17" s="1"/>
      <c r="C17" s="2"/>
      <c r="D17" s="1"/>
      <c r="E17" s="2"/>
      <c r="F17" s="10" t="str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/>
      </c>
      <c r="G17" s="10" t="str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/>
      </c>
      <c r="H17" s="10" t="str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/>
      </c>
      <c r="I17" s="10" t="str">
        <f>IF(ISNUMBER(Table14[[#This Row],[Täysien vrk lkm]]),
                  Kokopvraha,
                  "")</f>
        <v/>
      </c>
      <c r="J17" s="8" t="str">
        <f>IFERROR(Table14[[#This Row],[Kokopv vrk lkm]]*Table14[[#This Row],[Kokopv €/pv]],
                   "")</f>
        <v/>
      </c>
      <c r="K17" s="10" t="str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/>
      </c>
      <c r="L17" s="14" t="str">
        <f>IFERROR(Table14[[#This Row],[Osapv vrk]]*Osapvraha,
                  "")</f>
        <v/>
      </c>
      <c r="M17" s="14" t="str">
        <f>IFERROR(Table14[[#This Row],[Kokopv  € yht]]+Table14[[#This Row],[Osapv €]],
                   "")</f>
        <v/>
      </c>
    </row>
    <row r="18" spans="1:13" x14ac:dyDescent="0.45">
      <c r="A18" s="5"/>
      <c r="B18" s="1"/>
      <c r="C18" s="2"/>
      <c r="D18" s="1"/>
      <c r="E18" s="2"/>
      <c r="F18" s="10" t="str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/>
      </c>
      <c r="G18" s="10" t="str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/>
      </c>
      <c r="H18" s="10" t="str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/>
      </c>
      <c r="I18" s="10" t="str">
        <f>IF(ISNUMBER(Table14[[#This Row],[Täysien vrk lkm]]),
                  Kokopvraha,
                  "")</f>
        <v/>
      </c>
      <c r="J18" s="8" t="str">
        <f>IFERROR(Table14[[#This Row],[Kokopv vrk lkm]]*Table14[[#This Row],[Kokopv €/pv]],
                   "")</f>
        <v/>
      </c>
      <c r="K18" s="10" t="str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/>
      </c>
      <c r="L18" s="14" t="str">
        <f>IFERROR(Table14[[#This Row],[Osapv vrk]]*Osapvraha,
                  "")</f>
        <v/>
      </c>
      <c r="M18" s="14" t="str">
        <f>IFERROR(Table14[[#This Row],[Kokopv  € yht]]+Table14[[#This Row],[Osapv €]],
                   "")</f>
        <v/>
      </c>
    </row>
    <row r="19" spans="1:13" x14ac:dyDescent="0.45">
      <c r="A19" s="5"/>
      <c r="B19" s="1"/>
      <c r="C19" s="2"/>
      <c r="D19" s="1"/>
      <c r="E19" s="2"/>
      <c r="F19" s="10" t="str">
        <f>IF(   OR(  ISBLANK(Table14[[#This Row],[Lähtöpvm]]),  ISBLANK(Table14[[#This Row],[Paluupvm]])),
          "",
          TRUNC(  (Table14[[#This Row],[Paluupvm]]+Table14[[#This Row],[Paluuaika]])  -  (Table14[[#This Row],[Lähtöpvm]]+Table14[[#This Row],[Lähtöaika]])  )
      )</f>
        <v/>
      </c>
      <c r="G19" s="10" t="str">
        <f>IF(  OR( ISBLANK(Table14[[#This Row],[Lähtöaika]]),  ISBLANK(Table14[[#This Row],[Paluuaika]])),
                   "",
                   IF(Table14[[#This Row],[Paluuaika]]&gt;=Table14[[#This Row],[Lähtöaika]],
                            (Table14[[#This Row],[Paluuaika]]-Table14[[#This Row],[Lähtöaika]])*24,
                            (1-Table14[[#This Row],[Lähtöaika]]+Table14[[#This Row],[Paluuaika]])*24
                       )
    )</f>
        <v/>
      </c>
      <c r="H19" s="10" t="str">
        <f>IFERROR(IF(Table14[[#This Row],[Täysien vrk lkm]]=0,
                     IF(Table14[[#This Row],[Tunnit]]&gt;Kokopvtuntiraja,   1,   0),
                     IF(Table14[[#This Row],[Tunnit]]&gt;=Osapvtuntiraja,
                                       Table14[[#This Row],[Täysien vrk lkm]]+1,
                                       Table14[[#This Row],[Täysien vrk lkm]])
                      ),
                     "")</f>
        <v/>
      </c>
      <c r="I19" s="10" t="str">
        <f>IF(ISNUMBER(Table14[[#This Row],[Täysien vrk lkm]]),
                  Kokopvraha,
                  "")</f>
        <v/>
      </c>
      <c r="J19" s="8" t="str">
        <f>IFERROR(Table14[[#This Row],[Kokopv vrk lkm]]*Table14[[#This Row],[Kokopv €/pv]],
                   "")</f>
        <v/>
      </c>
      <c r="K19" s="10" t="str">
        <f>IF(ISNUMBER(Table14[[#This Row],[Tunnit]]),
               IF(Table14[[#This Row],[Täysien vrk lkm]]=0,
                      IF(  AND(Table14[[#This Row],[Tunnit]]&gt;=Osapvtuntiraja,   Table14[[#This Row],[Tunnit]]&lt;Kokopvtuntiraja), 1,   0),
                      IF(  AND(Table14[[#This Row],[Tunnit]]&gt;=Vikavrktuntiraja,  Table14[[#This Row],[Tunnit]]&lt;Osapvtuntiraja),   1,   0)
                  ),
       ""
     )</f>
        <v/>
      </c>
      <c r="L19" s="14" t="str">
        <f>IFERROR(Table14[[#This Row],[Osapv vrk]]*Osapvraha,
                  "")</f>
        <v/>
      </c>
      <c r="M19" s="14" t="str">
        <f>IFERROR(Table14[[#This Row],[Kokopv  € yht]]+Table14[[#This Row],[Osapv €]],
                   "")</f>
        <v/>
      </c>
    </row>
    <row r="20" spans="1:13" x14ac:dyDescent="0.45">
      <c r="A20" t="s">
        <v>5</v>
      </c>
      <c r="J20" s="8">
        <f>SUBTOTAL(109,Table14[Kokopv  € yht])</f>
        <v>400</v>
      </c>
      <c r="L20" s="21">
        <f>SUBTOTAL(109,Table14[Osapv €])</f>
        <v>36</v>
      </c>
      <c r="M20" s="22">
        <f>SUBTOTAL(109,Table14[Kaikki yht])</f>
        <v>436</v>
      </c>
    </row>
    <row r="21" spans="1:13" x14ac:dyDescent="0.45">
      <c r="E21" s="10"/>
    </row>
    <row r="24" spans="1:13" x14ac:dyDescent="0.45">
      <c r="D24" s="10"/>
    </row>
    <row r="25" spans="1:13" x14ac:dyDescent="0.45">
      <c r="D25" s="10"/>
    </row>
    <row r="26" spans="1:13" x14ac:dyDescent="0.45">
      <c r="D26" s="10"/>
    </row>
    <row r="27" spans="1:13" x14ac:dyDescent="0.45">
      <c r="D27" s="10"/>
    </row>
    <row r="28" spans="1:13" x14ac:dyDescent="0.45">
      <c r="D28" s="10"/>
    </row>
  </sheetData>
  <mergeCells count="4">
    <mergeCell ref="A4:E4"/>
    <mergeCell ref="F4:G4"/>
    <mergeCell ref="H4:J4"/>
    <mergeCell ref="K4:L4"/>
  </mergeCells>
  <dataValidations count="2">
    <dataValidation type="date" operator="greaterThanOrEqual" allowBlank="1" showInputMessage="1" showErrorMessage="1" error="Syötä päivämäärä työasemasi kansallisuusasetusten sallimassa muodossa." sqref="B6:B19 D6:D19">
      <formula1>1</formula1>
    </dataValidation>
    <dataValidation type="time" operator="greaterThanOrEqual" allowBlank="1" showInputMessage="1" showErrorMessage="1" error="Syötä kellonaika työasemasi kansallisuusasetusten sallimassa muodossa." sqref="C6:C19 E6:E19">
      <formula1>0</formula1>
    </dataValidation>
  </dataValidations>
  <pageMargins left="0.7" right="0.7" top="0.75" bottom="0.75" header="0.3" footer="0.3"/>
  <pageSetup paperSize="9" orientation="portrait" horizontalDpi="4294967295" verticalDpi="4294967295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</sheetPr>
  <dimension ref="A1:N28"/>
  <sheetViews>
    <sheetView showGridLines="0" workbookViewId="0">
      <selection activeCell="I10" sqref="I10"/>
    </sheetView>
  </sheetViews>
  <sheetFormatPr defaultRowHeight="14.25" x14ac:dyDescent="0.45"/>
  <cols>
    <col min="1" max="1" width="23" customWidth="1"/>
    <col min="2" max="2" width="19" customWidth="1"/>
    <col min="3" max="3" width="9.53125" bestFit="1" customWidth="1"/>
    <col min="4" max="4" width="9.19921875" bestFit="1" customWidth="1"/>
    <col min="5" max="5" width="9.53125" bestFit="1" customWidth="1"/>
    <col min="6" max="6" width="9" bestFit="1" customWidth="1"/>
    <col min="7" max="7" width="10.46484375" bestFit="1" customWidth="1"/>
    <col min="8" max="8" width="6.46484375" bestFit="1" customWidth="1"/>
    <col min="9" max="9" width="10.53125" bestFit="1" customWidth="1"/>
    <col min="10" max="10" width="8.796875" customWidth="1"/>
    <col min="11" max="11" width="8.6640625" customWidth="1"/>
    <col min="12" max="12" width="9.1328125" customWidth="1"/>
    <col min="13" max="13" width="11.53125" customWidth="1"/>
    <col min="14" max="14" width="12.46484375" customWidth="1"/>
  </cols>
  <sheetData>
    <row r="1" spans="1:14" ht="21" x14ac:dyDescent="0.65">
      <c r="A1" s="9" t="s">
        <v>234</v>
      </c>
      <c r="B1" s="9"/>
    </row>
    <row r="4" spans="1:14" ht="25.8" customHeight="1" x14ac:dyDescent="0.45">
      <c r="A4" s="18" t="s">
        <v>12</v>
      </c>
      <c r="B4" s="18"/>
      <c r="C4" s="18"/>
      <c r="D4" s="18"/>
      <c r="E4" s="18"/>
      <c r="F4" s="18"/>
      <c r="G4" s="19" t="s">
        <v>0</v>
      </c>
      <c r="H4" s="19"/>
      <c r="I4" s="18" t="s">
        <v>2</v>
      </c>
      <c r="J4" s="18"/>
      <c r="K4" s="18"/>
      <c r="L4" s="20" t="s">
        <v>244</v>
      </c>
      <c r="M4" s="20"/>
      <c r="N4" s="7" t="s">
        <v>5</v>
      </c>
    </row>
    <row r="5" spans="1:14" ht="28.5" x14ac:dyDescent="0.45">
      <c r="A5" s="12" t="s">
        <v>4</v>
      </c>
      <c r="B5" s="12" t="s">
        <v>235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232</v>
      </c>
      <c r="H5" s="12" t="s">
        <v>1</v>
      </c>
      <c r="I5" s="12" t="s">
        <v>233</v>
      </c>
      <c r="J5" s="12" t="s">
        <v>230</v>
      </c>
      <c r="K5" s="12" t="s">
        <v>229</v>
      </c>
      <c r="L5" s="12" t="s">
        <v>245</v>
      </c>
      <c r="M5" s="12" t="s">
        <v>246</v>
      </c>
      <c r="N5" s="12" t="s">
        <v>13</v>
      </c>
    </row>
    <row r="6" spans="1:14" x14ac:dyDescent="0.45">
      <c r="A6" s="5" t="s">
        <v>257</v>
      </c>
      <c r="B6" s="5" t="s">
        <v>225</v>
      </c>
      <c r="C6" s="1">
        <v>41821</v>
      </c>
      <c r="D6" s="2">
        <v>0.29166666666666669</v>
      </c>
      <c r="E6" s="1">
        <v>41821</v>
      </c>
      <c r="F6" s="2">
        <v>0.75</v>
      </c>
      <c r="G6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>0</v>
      </c>
      <c r="H6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>11</v>
      </c>
      <c r="I6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>1</v>
      </c>
      <c r="J6">
        <f>IFERROR(
            VLOOKUP(Table145[[#This Row],[Maa tai alue]],   tbl_ulk_pvrahat[],  2,  FALSE),
            "")</f>
        <v>65</v>
      </c>
      <c r="K6" s="8">
        <f>IFERROR(Table145[[#This Row],[Kokopv vrk lkm]]*Table145[[#This Row],[Kokopv €/pv]],
                 "")</f>
        <v>65</v>
      </c>
      <c r="L6">
        <f>IF(ISNUMBER(Table145[[#This Row],[Tunnit]]),
            IF(AND(Table145[[#This Row],[Tunnit]]&gt;=Ulkom_puolikas_tuntiraja,   Table145[[#This Row],[Tunnit]]&lt;Ulkom_vikavrk_kokotuntiraja),  Ulkom_osuus_vikavrkraja,  0),
            "")</f>
        <v>0</v>
      </c>
      <c r="M6" s="14">
        <f>IFERROR(Table145[[#This Row],[Osuus]]*Table145[[#This Row],[Kokopv €/pv]],
                    "")</f>
        <v>0</v>
      </c>
      <c r="N6" s="14">
        <f>IFERROR(Table145[[#This Row],[Kokopv  € yht]]+Table145[[#This Row],[Osuus €]],
                   "")</f>
        <v>65</v>
      </c>
    </row>
    <row r="7" spans="1:14" x14ac:dyDescent="0.45">
      <c r="A7" s="5" t="s">
        <v>259</v>
      </c>
      <c r="B7" s="5" t="s">
        <v>225</v>
      </c>
      <c r="C7" s="1">
        <v>41831</v>
      </c>
      <c r="D7" s="2">
        <v>0.33333333333333331</v>
      </c>
      <c r="E7" s="1">
        <v>41835</v>
      </c>
      <c r="F7" s="2">
        <v>0.41666666666666669</v>
      </c>
      <c r="G7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>4</v>
      </c>
      <c r="H7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>2.0000000000000009</v>
      </c>
      <c r="I7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>4</v>
      </c>
      <c r="J7">
        <f>IFERROR(
            VLOOKUP(Table145[[#This Row],[Maa tai alue]],   tbl_ulk_pvrahat[],  2,  FALSE),
            "")</f>
        <v>65</v>
      </c>
      <c r="K7" s="8">
        <f>IFERROR(Table145[[#This Row],[Kokopv vrk lkm]]*Table145[[#This Row],[Kokopv €/pv]],
                 "")</f>
        <v>260</v>
      </c>
      <c r="L7">
        <f>IF(ISNUMBER(Table145[[#This Row],[Tunnit]]),
            IF(AND(Table145[[#This Row],[Tunnit]]&gt;=Ulkom_puolikas_tuntiraja,   Table145[[#This Row],[Tunnit]]&lt;Ulkom_vikavrk_kokotuntiraja),  Ulkom_osuus_vikavrkraja,  0),
            "")</f>
        <v>0.5</v>
      </c>
      <c r="M7" s="14">
        <f>IFERROR(Table145[[#This Row],[Osuus]]*Table145[[#This Row],[Kokopv €/pv]],
                    "")</f>
        <v>32.5</v>
      </c>
      <c r="N7" s="14">
        <f>IFERROR(Table145[[#This Row],[Kokopv  € yht]]+Table145[[#This Row],[Osuus €]],
                   "")</f>
        <v>292.5</v>
      </c>
    </row>
    <row r="8" spans="1:14" x14ac:dyDescent="0.45">
      <c r="A8" s="5" t="s">
        <v>260</v>
      </c>
      <c r="B8" s="5" t="s">
        <v>29</v>
      </c>
      <c r="C8" s="1">
        <v>41836</v>
      </c>
      <c r="D8" s="2">
        <v>0.33333333333333331</v>
      </c>
      <c r="E8" s="1">
        <v>41836</v>
      </c>
      <c r="F8" s="2">
        <v>0.625</v>
      </c>
      <c r="G8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>0</v>
      </c>
      <c r="H8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>7</v>
      </c>
      <c r="I8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>0</v>
      </c>
      <c r="J8">
        <f>IFERROR(
            VLOOKUP(Table145[[#This Row],[Maa tai alue]],   tbl_ulk_pvrahat[],  2,  FALSE),
            "")</f>
        <v>51</v>
      </c>
      <c r="K8" s="8">
        <f>IFERROR(Table145[[#This Row],[Kokopv vrk lkm]]*Table145[[#This Row],[Kokopv €/pv]],
                 "")</f>
        <v>0</v>
      </c>
      <c r="L8">
        <f>IF(ISNUMBER(Table145[[#This Row],[Tunnit]]),
            IF(AND(Table145[[#This Row],[Tunnit]]&gt;=Ulkom_puolikas_tuntiraja,   Table145[[#This Row],[Tunnit]]&lt;Ulkom_vikavrk_kokotuntiraja),  Ulkom_osuus_vikavrkraja,  0),
            "")</f>
        <v>0.5</v>
      </c>
      <c r="M8" s="14">
        <f>IFERROR(Table145[[#This Row],[Osuus]]*Table145[[#This Row],[Kokopv €/pv]],
                    "")</f>
        <v>25.5</v>
      </c>
      <c r="N8" s="14">
        <f>IFERROR(Table145[[#This Row],[Kokopv  € yht]]+Table145[[#This Row],[Osuus €]],
                   "")</f>
        <v>25.5</v>
      </c>
    </row>
    <row r="9" spans="1:14" x14ac:dyDescent="0.45">
      <c r="A9" s="5" t="s">
        <v>258</v>
      </c>
      <c r="B9" s="5" t="s">
        <v>25</v>
      </c>
      <c r="C9" s="1">
        <v>41837</v>
      </c>
      <c r="D9" s="2">
        <v>0.41666666666666669</v>
      </c>
      <c r="E9" s="1">
        <v>41838</v>
      </c>
      <c r="F9" s="2">
        <v>0.83333333333333337</v>
      </c>
      <c r="G9" s="10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>1</v>
      </c>
      <c r="H9" s="10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>10</v>
      </c>
      <c r="I9" s="10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>2</v>
      </c>
      <c r="J9" s="10">
        <f>IFERROR(
            VLOOKUP(Table145[[#This Row],[Maa tai alue]],   tbl_ulk_pvrahat[],  2,  FALSE),
            "")</f>
        <v>97</v>
      </c>
      <c r="K9" s="8">
        <f>IFERROR(Table145[[#This Row],[Kokopv vrk lkm]]*Table145[[#This Row],[Kokopv €/pv]],
                 "")</f>
        <v>194</v>
      </c>
      <c r="L9" s="10">
        <f>IF(ISNUMBER(Table145[[#This Row],[Tunnit]]),
            IF(AND(Table145[[#This Row],[Tunnit]]&gt;=Ulkom_puolikas_tuntiraja,   Table145[[#This Row],[Tunnit]]&lt;Ulkom_vikavrk_kokotuntiraja),  Ulkom_osuus_vikavrkraja,  0),
            "")</f>
        <v>0</v>
      </c>
      <c r="M9" s="14">
        <f>IFERROR(Table145[[#This Row],[Osuus]]*Table145[[#This Row],[Kokopv €/pv]],
                    "")</f>
        <v>0</v>
      </c>
      <c r="N9" s="14">
        <f>IFERROR(Table145[[#This Row],[Kokopv  € yht]]+Table145[[#This Row],[Osuus €]],
                   "")</f>
        <v>194</v>
      </c>
    </row>
    <row r="10" spans="1:14" x14ac:dyDescent="0.45">
      <c r="A10" s="5" t="s">
        <v>261</v>
      </c>
      <c r="B10" s="5" t="s">
        <v>27</v>
      </c>
      <c r="C10" s="1">
        <v>41838</v>
      </c>
      <c r="D10" s="2">
        <v>0.33333333333333331</v>
      </c>
      <c r="E10" s="1">
        <v>41840</v>
      </c>
      <c r="F10" s="2">
        <v>0.25</v>
      </c>
      <c r="G10" s="10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>1</v>
      </c>
      <c r="H10" s="10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>22</v>
      </c>
      <c r="I10" s="10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>2</v>
      </c>
      <c r="J10" s="10">
        <f>IFERROR(
            VLOOKUP(Table145[[#This Row],[Maa tai alue]],   tbl_ulk_pvrahat[],  2,  FALSE),
            "")</f>
        <v>68</v>
      </c>
      <c r="K10" s="8">
        <f>IFERROR(Table145[[#This Row],[Kokopv vrk lkm]]*Table145[[#This Row],[Kokopv €/pv]],
                 "")</f>
        <v>136</v>
      </c>
      <c r="L10" s="10">
        <f>IF(ISNUMBER(Table145[[#This Row],[Tunnit]]),
            IF(AND(Table145[[#This Row],[Tunnit]]&gt;=Ulkom_puolikas_tuntiraja,   Table145[[#This Row],[Tunnit]]&lt;Ulkom_vikavrk_kokotuntiraja),  Ulkom_osuus_vikavrkraja,  0),
            "")</f>
        <v>0</v>
      </c>
      <c r="M10" s="14">
        <f>IFERROR(Table145[[#This Row],[Osuus]]*Table145[[#This Row],[Kokopv €/pv]],
                    "")</f>
        <v>0</v>
      </c>
      <c r="N10" s="14">
        <f>IFERROR(Table145[[#This Row],[Kokopv  € yht]]+Table145[[#This Row],[Osuus €]],
                   "")</f>
        <v>136</v>
      </c>
    </row>
    <row r="11" spans="1:14" x14ac:dyDescent="0.45">
      <c r="A11" s="5"/>
      <c r="B11" s="5"/>
      <c r="C11" s="1"/>
      <c r="D11" s="2"/>
      <c r="E11" s="1"/>
      <c r="F11" s="2"/>
      <c r="G11" s="10" t="str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/>
      </c>
      <c r="H11" s="10" t="str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/>
      </c>
      <c r="I11" s="10" t="str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/>
      </c>
      <c r="J11" s="10" t="str">
        <f>IFERROR(
            VLOOKUP(Table145[[#This Row],[Maa tai alue]],   tbl_ulk_pvrahat[],  2,  FALSE),
            "")</f>
        <v/>
      </c>
      <c r="K11" s="8" t="str">
        <f>IFERROR(Table145[[#This Row],[Kokopv vrk lkm]]*Table145[[#This Row],[Kokopv €/pv]],
                 "")</f>
        <v/>
      </c>
      <c r="L11" s="10" t="str">
        <f>IF(ISNUMBER(Table145[[#This Row],[Tunnit]]),
            IF(AND(Table145[[#This Row],[Tunnit]]&gt;=Ulkom_puolikas_tuntiraja,   Table145[[#This Row],[Tunnit]]&lt;Ulkom_vikavrk_kokotuntiraja),  Ulkom_osuus_vikavrkraja,  0),
            "")</f>
        <v/>
      </c>
      <c r="M11" s="14" t="str">
        <f>IFERROR(Table145[[#This Row],[Osuus]]*Table145[[#This Row],[Kokopv €/pv]],
                    "")</f>
        <v/>
      </c>
      <c r="N11" s="14" t="str">
        <f>IFERROR(Table145[[#This Row],[Kokopv  € yht]]+Table145[[#This Row],[Osuus €]],
                   "")</f>
        <v/>
      </c>
    </row>
    <row r="12" spans="1:14" x14ac:dyDescent="0.45">
      <c r="A12" s="5"/>
      <c r="B12" s="5"/>
      <c r="C12" s="1"/>
      <c r="D12" s="2"/>
      <c r="E12" s="1"/>
      <c r="F12" s="2"/>
      <c r="G12" s="10" t="str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/>
      </c>
      <c r="H12" s="10" t="str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/>
      </c>
      <c r="I12" s="10" t="str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/>
      </c>
      <c r="J12" s="10" t="str">
        <f>IFERROR(
            VLOOKUP(Table145[[#This Row],[Maa tai alue]],   tbl_ulk_pvrahat[],  2,  FALSE),
            "")</f>
        <v/>
      </c>
      <c r="K12" s="8" t="str">
        <f>IFERROR(Table145[[#This Row],[Kokopv vrk lkm]]*Table145[[#This Row],[Kokopv €/pv]],
                 "")</f>
        <v/>
      </c>
      <c r="L12" s="10" t="str">
        <f>IF(ISNUMBER(Table145[[#This Row],[Tunnit]]),
            IF(AND(Table145[[#This Row],[Tunnit]]&gt;=Ulkom_puolikas_tuntiraja,   Table145[[#This Row],[Tunnit]]&lt;Ulkom_vikavrk_kokotuntiraja),  Ulkom_osuus_vikavrkraja,  0),
            "")</f>
        <v/>
      </c>
      <c r="M12" s="14" t="str">
        <f>IFERROR(Table145[[#This Row],[Osuus]]*Table145[[#This Row],[Kokopv €/pv]],
                    "")</f>
        <v/>
      </c>
      <c r="N12" s="14" t="str">
        <f>IFERROR(Table145[[#This Row],[Kokopv  € yht]]+Table145[[#This Row],[Osuus €]],
                   "")</f>
        <v/>
      </c>
    </row>
    <row r="13" spans="1:14" x14ac:dyDescent="0.45">
      <c r="A13" s="5"/>
      <c r="B13" s="5"/>
      <c r="C13" s="1"/>
      <c r="D13" s="2"/>
      <c r="E13" s="1"/>
      <c r="F13" s="2"/>
      <c r="G13" s="10" t="str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/>
      </c>
      <c r="H13" s="10" t="str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/>
      </c>
      <c r="I13" s="10" t="str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/>
      </c>
      <c r="J13" s="10" t="str">
        <f>IFERROR(
            VLOOKUP(Table145[[#This Row],[Maa tai alue]],   tbl_ulk_pvrahat[],  2,  FALSE),
            "")</f>
        <v/>
      </c>
      <c r="K13" s="8" t="str">
        <f>IFERROR(Table145[[#This Row],[Kokopv vrk lkm]]*Table145[[#This Row],[Kokopv €/pv]],
                 "")</f>
        <v/>
      </c>
      <c r="L13" s="10" t="str">
        <f>IF(ISNUMBER(Table145[[#This Row],[Tunnit]]),
            IF(AND(Table145[[#This Row],[Tunnit]]&gt;=Ulkom_puolikas_tuntiraja,   Table145[[#This Row],[Tunnit]]&lt;Ulkom_vikavrk_kokotuntiraja),  Ulkom_osuus_vikavrkraja,  0),
            "")</f>
        <v/>
      </c>
      <c r="M13" s="14" t="str">
        <f>IFERROR(Table145[[#This Row],[Osuus]]*Table145[[#This Row],[Kokopv €/pv]],
                    "")</f>
        <v/>
      </c>
      <c r="N13" s="14" t="str">
        <f>IFERROR(Table145[[#This Row],[Kokopv  € yht]]+Table145[[#This Row],[Osuus €]],
                   "")</f>
        <v/>
      </c>
    </row>
    <row r="14" spans="1:14" x14ac:dyDescent="0.45">
      <c r="A14" s="5"/>
      <c r="B14" s="5"/>
      <c r="C14" s="1"/>
      <c r="D14" s="2"/>
      <c r="E14" s="1"/>
      <c r="F14" s="2"/>
      <c r="G14" s="10" t="str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/>
      </c>
      <c r="H14" s="10" t="str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/>
      </c>
      <c r="I14" s="10" t="str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/>
      </c>
      <c r="J14" s="10" t="str">
        <f>IFERROR(
            VLOOKUP(Table145[[#This Row],[Maa tai alue]],   tbl_ulk_pvrahat[],  2,  FALSE),
            "")</f>
        <v/>
      </c>
      <c r="K14" s="8" t="str">
        <f>IFERROR(Table145[[#This Row],[Kokopv vrk lkm]]*Table145[[#This Row],[Kokopv €/pv]],
                 "")</f>
        <v/>
      </c>
      <c r="L14" s="10" t="str">
        <f>IF(ISNUMBER(Table145[[#This Row],[Tunnit]]),
            IF(AND(Table145[[#This Row],[Tunnit]]&gt;=Ulkom_puolikas_tuntiraja,   Table145[[#This Row],[Tunnit]]&lt;Ulkom_vikavrk_kokotuntiraja),  Ulkom_osuus_vikavrkraja,  0),
            "")</f>
        <v/>
      </c>
      <c r="M14" s="14" t="str">
        <f>IFERROR(Table145[[#This Row],[Osuus]]*Table145[[#This Row],[Kokopv €/pv]],
                    "")</f>
        <v/>
      </c>
      <c r="N14" s="14" t="str">
        <f>IFERROR(Table145[[#This Row],[Kokopv  € yht]]+Table145[[#This Row],[Osuus €]],
                   "")</f>
        <v/>
      </c>
    </row>
    <row r="15" spans="1:14" x14ac:dyDescent="0.45">
      <c r="A15" s="5"/>
      <c r="B15" s="5"/>
      <c r="C15" s="1"/>
      <c r="D15" s="2"/>
      <c r="E15" s="1"/>
      <c r="F15" s="2"/>
      <c r="G15" s="10" t="str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/>
      </c>
      <c r="H15" s="10" t="str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/>
      </c>
      <c r="I15" s="10" t="str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/>
      </c>
      <c r="J15" s="10" t="str">
        <f>IFERROR(
            VLOOKUP(Table145[[#This Row],[Maa tai alue]],   tbl_ulk_pvrahat[],  2,  FALSE),
            "")</f>
        <v/>
      </c>
      <c r="K15" s="8" t="str">
        <f>IFERROR(Table145[[#This Row],[Kokopv vrk lkm]]*Table145[[#This Row],[Kokopv €/pv]],
                 "")</f>
        <v/>
      </c>
      <c r="L15" s="10" t="str">
        <f>IF(ISNUMBER(Table145[[#This Row],[Tunnit]]),
            IF(AND(Table145[[#This Row],[Tunnit]]&gt;=Ulkom_puolikas_tuntiraja,   Table145[[#This Row],[Tunnit]]&lt;Ulkom_vikavrk_kokotuntiraja),  Ulkom_osuus_vikavrkraja,  0),
            "")</f>
        <v/>
      </c>
      <c r="M15" s="14" t="str">
        <f>IFERROR(Table145[[#This Row],[Osuus]]*Table145[[#This Row],[Kokopv €/pv]],
                    "")</f>
        <v/>
      </c>
      <c r="N15" s="14" t="str">
        <f>IFERROR(Table145[[#This Row],[Kokopv  € yht]]+Table145[[#This Row],[Osuus €]],
                   "")</f>
        <v/>
      </c>
    </row>
    <row r="16" spans="1:14" x14ac:dyDescent="0.45">
      <c r="A16" s="5"/>
      <c r="B16" s="5"/>
      <c r="C16" s="1"/>
      <c r="D16" s="2"/>
      <c r="E16" s="1"/>
      <c r="F16" s="2"/>
      <c r="G16" s="10" t="str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/>
      </c>
      <c r="H16" s="10" t="str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/>
      </c>
      <c r="I16" s="10" t="str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/>
      </c>
      <c r="J16" s="10" t="str">
        <f>IFERROR(
            VLOOKUP(Table145[[#This Row],[Maa tai alue]],   tbl_ulk_pvrahat[],  2,  FALSE),
            "")</f>
        <v/>
      </c>
      <c r="K16" s="8" t="str">
        <f>IFERROR(Table145[[#This Row],[Kokopv vrk lkm]]*Table145[[#This Row],[Kokopv €/pv]],
                 "")</f>
        <v/>
      </c>
      <c r="L16" s="10" t="str">
        <f>IF(ISNUMBER(Table145[[#This Row],[Tunnit]]),
            IF(AND(Table145[[#This Row],[Tunnit]]&gt;=Ulkom_puolikas_tuntiraja,   Table145[[#This Row],[Tunnit]]&lt;Ulkom_vikavrk_kokotuntiraja),  Ulkom_osuus_vikavrkraja,  0),
            "")</f>
        <v/>
      </c>
      <c r="M16" s="14" t="str">
        <f>IFERROR(Table145[[#This Row],[Osuus]]*Table145[[#This Row],[Kokopv €/pv]],
                    "")</f>
        <v/>
      </c>
      <c r="N16" s="14" t="str">
        <f>IFERROR(Table145[[#This Row],[Kokopv  € yht]]+Table145[[#This Row],[Osuus €]],
                   "")</f>
        <v/>
      </c>
    </row>
    <row r="17" spans="1:14" x14ac:dyDescent="0.45">
      <c r="A17" s="5"/>
      <c r="B17" s="5"/>
      <c r="C17" s="1"/>
      <c r="D17" s="2"/>
      <c r="E17" s="1"/>
      <c r="F17" s="2"/>
      <c r="G17" s="10" t="str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/>
      </c>
      <c r="H17" s="10" t="str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/>
      </c>
      <c r="I17" s="10" t="str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/>
      </c>
      <c r="J17" s="10" t="str">
        <f>IFERROR(
            VLOOKUP(Table145[[#This Row],[Maa tai alue]],   tbl_ulk_pvrahat[],  2,  FALSE),
            "")</f>
        <v/>
      </c>
      <c r="K17" s="8" t="str">
        <f>IFERROR(Table145[[#This Row],[Kokopv vrk lkm]]*Table145[[#This Row],[Kokopv €/pv]],
                 "")</f>
        <v/>
      </c>
      <c r="L17" s="10" t="str">
        <f>IF(ISNUMBER(Table145[[#This Row],[Tunnit]]),
            IF(AND(Table145[[#This Row],[Tunnit]]&gt;=Ulkom_puolikas_tuntiraja,   Table145[[#This Row],[Tunnit]]&lt;Ulkom_vikavrk_kokotuntiraja),  Ulkom_osuus_vikavrkraja,  0),
            "")</f>
        <v/>
      </c>
      <c r="M17" s="14" t="str">
        <f>IFERROR(Table145[[#This Row],[Osuus]]*Table145[[#This Row],[Kokopv €/pv]],
                    "")</f>
        <v/>
      </c>
      <c r="N17" s="14" t="str">
        <f>IFERROR(Table145[[#This Row],[Kokopv  € yht]]+Table145[[#This Row],[Osuus €]],
                   "")</f>
        <v/>
      </c>
    </row>
    <row r="18" spans="1:14" x14ac:dyDescent="0.45">
      <c r="A18" s="5"/>
      <c r="B18" s="5"/>
      <c r="C18" s="1"/>
      <c r="D18" s="2"/>
      <c r="E18" s="1"/>
      <c r="F18" s="2"/>
      <c r="G18" s="10" t="str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/>
      </c>
      <c r="H18" s="10" t="str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/>
      </c>
      <c r="I18" s="10" t="str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/>
      </c>
      <c r="J18" s="10" t="str">
        <f>IFERROR(
            VLOOKUP(Table145[[#This Row],[Maa tai alue]],   tbl_ulk_pvrahat[],  2,  FALSE),
            "")</f>
        <v/>
      </c>
      <c r="K18" s="8" t="str">
        <f>IFERROR(Table145[[#This Row],[Kokopv vrk lkm]]*Table145[[#This Row],[Kokopv €/pv]],
                 "")</f>
        <v/>
      </c>
      <c r="L18" s="10" t="str">
        <f>IF(ISNUMBER(Table145[[#This Row],[Tunnit]]),
            IF(AND(Table145[[#This Row],[Tunnit]]&gt;=Ulkom_puolikas_tuntiraja,   Table145[[#This Row],[Tunnit]]&lt;Ulkom_vikavrk_kokotuntiraja),  Ulkom_osuus_vikavrkraja,  0),
            "")</f>
        <v/>
      </c>
      <c r="M18" s="14" t="str">
        <f>IFERROR(Table145[[#This Row],[Osuus]]*Table145[[#This Row],[Kokopv €/pv]],
                    "")</f>
        <v/>
      </c>
      <c r="N18" s="14" t="str">
        <f>IFERROR(Table145[[#This Row],[Kokopv  € yht]]+Table145[[#This Row],[Osuus €]],
                   "")</f>
        <v/>
      </c>
    </row>
    <row r="19" spans="1:14" x14ac:dyDescent="0.45">
      <c r="A19" s="5"/>
      <c r="B19" s="5"/>
      <c r="C19" s="1"/>
      <c r="D19" s="2"/>
      <c r="E19" s="1"/>
      <c r="F19" s="2"/>
      <c r="G19" s="10" t="str">
        <f>IF(   OR(  ISBLANK(Table145[[#This Row],[Lähtöpvm]]),  ISBLANK(Table145[[#This Row],[Paluupvm]])),
          "",
          TRUNC(  (Table145[[#This Row],[Paluupvm]]+Table145[[#This Row],[Paluuaika]])  -  (Table145[[#This Row],[Lähtöpvm]]+Table145[[#This Row],[Lähtöaika]])  )
      )</f>
        <v/>
      </c>
      <c r="H19" s="10" t="str">
        <f>IF(  OR( ISBLANK(Table145[[#This Row],[Lähtöaika]]),  ISBLANK(Table145[[#This Row],[Paluuaika]])),
                   "",
                   IF(Table145[[#This Row],[Paluuaika]]&gt;=Table145[[#This Row],[Lähtöaika]],
                            (Table145[[#This Row],[Paluuaika]]-Table145[[#This Row],[Lähtöaika]])*24,
                            (1-Table145[[#This Row],[Lähtöaika]]+Table145[[#This Row],[Paluuaika]])*24
                       )
    )</f>
        <v/>
      </c>
      <c r="I19" s="10" t="str">
        <f>IFERROR(IF(Table145[[#This Row],[Täysien vrk lkm]]=0,
                         IF(Table145[[#This Row],[Tunnit]]&gt;Ulkom_vikavrk_kokotuntiraja,   1,   0),
                         IF(Table145[[#This Row],[Tunnit]]&gt;=Ulkom_vikavrk_kokotuntiraja,
                                       Table145[[#This Row],[Täysien vrk lkm]]+1,
                                       Table145[[#This Row],[Täysien vrk lkm]])
                        ),
                     ""
                    )</f>
        <v/>
      </c>
      <c r="J19" s="10" t="str">
        <f>IFERROR(
            VLOOKUP(Table145[[#This Row],[Maa tai alue]],   tbl_ulk_pvrahat[],  2,  FALSE),
            "")</f>
        <v/>
      </c>
      <c r="K19" s="8" t="str">
        <f>IFERROR(Table145[[#This Row],[Kokopv vrk lkm]]*Table145[[#This Row],[Kokopv €/pv]],
                 "")</f>
        <v/>
      </c>
      <c r="L19" s="10" t="str">
        <f>IF(ISNUMBER(Table145[[#This Row],[Tunnit]]),
            IF(AND(Table145[[#This Row],[Tunnit]]&gt;=Ulkom_puolikas_tuntiraja,   Table145[[#This Row],[Tunnit]]&lt;Ulkom_vikavrk_kokotuntiraja),  Ulkom_osuus_vikavrkraja,  0),
            "")</f>
        <v/>
      </c>
      <c r="M19" s="14" t="str">
        <f>IFERROR(Table145[[#This Row],[Osuus]]*Table145[[#This Row],[Kokopv €/pv]],
                    "")</f>
        <v/>
      </c>
      <c r="N19" s="14" t="str">
        <f>IFERROR(Table145[[#This Row],[Kokopv  € yht]]+Table145[[#This Row],[Osuus €]],
                   "")</f>
        <v/>
      </c>
    </row>
    <row r="20" spans="1:14" x14ac:dyDescent="0.45">
      <c r="A20" t="s">
        <v>5</v>
      </c>
      <c r="K20" s="8">
        <f>SUBTOTAL(109,Table145[Kokopv  € yht])</f>
        <v>655</v>
      </c>
      <c r="M20" s="13">
        <f>SUBTOTAL(109,Table145[Osuus €])</f>
        <v>58</v>
      </c>
      <c r="N20" s="16">
        <f>SUBTOTAL(109,Table145[Kaikki yht])</f>
        <v>713</v>
      </c>
    </row>
    <row r="21" spans="1:14" x14ac:dyDescent="0.45">
      <c r="F21" s="10"/>
    </row>
    <row r="24" spans="1:14" x14ac:dyDescent="0.45">
      <c r="E24" s="10"/>
    </row>
    <row r="25" spans="1:14" x14ac:dyDescent="0.45">
      <c r="E25" s="10"/>
    </row>
    <row r="26" spans="1:14" x14ac:dyDescent="0.45">
      <c r="E26" s="10"/>
    </row>
    <row r="27" spans="1:14" x14ac:dyDescent="0.45">
      <c r="E27" s="10"/>
    </row>
    <row r="28" spans="1:14" x14ac:dyDescent="0.45">
      <c r="E28" s="10"/>
    </row>
  </sheetData>
  <mergeCells count="4">
    <mergeCell ref="A4:F4"/>
    <mergeCell ref="G4:H4"/>
    <mergeCell ref="I4:K4"/>
    <mergeCell ref="L4:M4"/>
  </mergeCells>
  <dataValidations count="3">
    <dataValidation type="time" operator="greaterThanOrEqual" allowBlank="1" showInputMessage="1" showErrorMessage="1" error="Syötä kellonaika työasemasi kansallisuusasetusten sallimassa muodossa." sqref="D6:D19 F6:F19">
      <formula1>0</formula1>
    </dataValidation>
    <dataValidation type="date" operator="greaterThanOrEqual" allowBlank="1" showInputMessage="1" showErrorMessage="1" error="Syötä päivämäärä työasemasi kansallisuusasetusten sallimassa muodossa." sqref="C6:C19 E6:E19">
      <formula1>1</formula1>
    </dataValidation>
    <dataValidation type="list" allowBlank="1" showInputMessage="1" showErrorMessage="1" sqref="B6:B19">
      <formula1>valid_maa</formula1>
    </dataValidation>
  </dataValidations>
  <pageMargins left="0.7" right="0.7" top="0.75" bottom="0.75" header="0.3" footer="0.3"/>
  <pageSetup paperSize="9" orientation="portrait" horizontalDpi="4294967295" verticalDpi="4294967295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L217"/>
  <sheetViews>
    <sheetView showGridLines="0" workbookViewId="0">
      <selection activeCell="A22" sqref="A22"/>
    </sheetView>
  </sheetViews>
  <sheetFormatPr defaultRowHeight="14.25" x14ac:dyDescent="0.45"/>
  <cols>
    <col min="1" max="1" width="14.19921875" customWidth="1"/>
    <col min="2" max="2" width="4.46484375" customWidth="1"/>
    <col min="3" max="3" width="16.6640625" customWidth="1"/>
    <col min="4" max="4" width="4.6640625" customWidth="1"/>
    <col min="5" max="5" width="26.6640625" customWidth="1"/>
    <col min="7" max="7" width="16.6640625" customWidth="1"/>
    <col min="10" max="10" width="55.19921875" customWidth="1"/>
    <col min="11" max="11" width="5.53125" customWidth="1"/>
  </cols>
  <sheetData>
    <row r="1" spans="1:12" ht="18" x14ac:dyDescent="0.55000000000000004">
      <c r="A1" s="4" t="s">
        <v>266</v>
      </c>
      <c r="G1" s="4" t="s">
        <v>236</v>
      </c>
    </row>
    <row r="2" spans="1:12" ht="18" x14ac:dyDescent="0.55000000000000004">
      <c r="A2" s="4"/>
    </row>
    <row r="3" spans="1:12" x14ac:dyDescent="0.45">
      <c r="A3" t="s">
        <v>3</v>
      </c>
      <c r="B3" s="3">
        <v>18</v>
      </c>
      <c r="C3" t="s">
        <v>14</v>
      </c>
      <c r="D3" s="3">
        <v>6</v>
      </c>
      <c r="E3" t="s">
        <v>15</v>
      </c>
      <c r="G3" t="s">
        <v>19</v>
      </c>
      <c r="H3" t="s">
        <v>228</v>
      </c>
      <c r="J3" t="s">
        <v>243</v>
      </c>
      <c r="K3" s="3">
        <v>0.5</v>
      </c>
      <c r="L3" t="s">
        <v>237</v>
      </c>
    </row>
    <row r="4" spans="1:12" x14ac:dyDescent="0.45">
      <c r="A4" t="s">
        <v>2</v>
      </c>
      <c r="B4" s="3">
        <v>40</v>
      </c>
      <c r="C4" t="s">
        <v>16</v>
      </c>
      <c r="D4" s="3">
        <v>10</v>
      </c>
      <c r="E4" t="s">
        <v>15</v>
      </c>
      <c r="G4" t="s">
        <v>20</v>
      </c>
      <c r="H4">
        <v>56</v>
      </c>
      <c r="J4" t="s">
        <v>239</v>
      </c>
      <c r="K4" s="3">
        <v>2</v>
      </c>
      <c r="L4" t="s">
        <v>238</v>
      </c>
    </row>
    <row r="5" spans="1:12" x14ac:dyDescent="0.45">
      <c r="G5" t="s">
        <v>21</v>
      </c>
      <c r="H5">
        <v>65</v>
      </c>
    </row>
    <row r="6" spans="1:12" x14ac:dyDescent="0.45">
      <c r="A6" t="s">
        <v>17</v>
      </c>
      <c r="G6" t="s">
        <v>22</v>
      </c>
      <c r="H6">
        <v>52</v>
      </c>
      <c r="J6" t="s">
        <v>240</v>
      </c>
      <c r="K6" s="3">
        <v>10</v>
      </c>
      <c r="L6" t="s">
        <v>241</v>
      </c>
    </row>
    <row r="7" spans="1:12" x14ac:dyDescent="0.45">
      <c r="B7" s="3">
        <v>2</v>
      </c>
      <c r="C7" t="s">
        <v>18</v>
      </c>
      <c r="G7" t="s">
        <v>23</v>
      </c>
      <c r="H7">
        <v>68</v>
      </c>
      <c r="J7" t="s">
        <v>242</v>
      </c>
    </row>
    <row r="8" spans="1:12" x14ac:dyDescent="0.45">
      <c r="G8" t="s">
        <v>24</v>
      </c>
      <c r="H8">
        <v>58</v>
      </c>
    </row>
    <row r="9" spans="1:12" x14ac:dyDescent="0.45">
      <c r="G9" t="s">
        <v>25</v>
      </c>
      <c r="H9">
        <v>97</v>
      </c>
    </row>
    <row r="10" spans="1:12" x14ac:dyDescent="0.45">
      <c r="G10" t="s">
        <v>26</v>
      </c>
      <c r="H10">
        <v>74</v>
      </c>
    </row>
    <row r="11" spans="1:12" x14ac:dyDescent="0.45">
      <c r="G11" t="s">
        <v>27</v>
      </c>
      <c r="H11">
        <v>68</v>
      </c>
    </row>
    <row r="12" spans="1:12" x14ac:dyDescent="0.45">
      <c r="G12" t="s">
        <v>28</v>
      </c>
      <c r="H12">
        <v>42</v>
      </c>
    </row>
    <row r="13" spans="1:12" x14ac:dyDescent="0.45">
      <c r="A13" s="15" t="s">
        <v>253</v>
      </c>
      <c r="G13" t="s">
        <v>29</v>
      </c>
      <c r="H13">
        <v>51</v>
      </c>
    </row>
    <row r="14" spans="1:12" x14ac:dyDescent="0.45">
      <c r="A14" s="15" t="s">
        <v>263</v>
      </c>
      <c r="G14" t="s">
        <v>30</v>
      </c>
      <c r="H14">
        <v>48</v>
      </c>
    </row>
    <row r="15" spans="1:12" x14ac:dyDescent="0.45">
      <c r="A15" s="15" t="s">
        <v>254</v>
      </c>
      <c r="G15" t="s">
        <v>31</v>
      </c>
      <c r="H15">
        <v>65</v>
      </c>
    </row>
    <row r="16" spans="1:12" x14ac:dyDescent="0.45">
      <c r="G16" t="s">
        <v>32</v>
      </c>
      <c r="H16">
        <v>69</v>
      </c>
    </row>
    <row r="17" spans="1:8" x14ac:dyDescent="0.45">
      <c r="G17" t="s">
        <v>33</v>
      </c>
      <c r="H17">
        <v>59</v>
      </c>
    </row>
    <row r="18" spans="1:8" x14ac:dyDescent="0.45">
      <c r="A18" s="15" t="s">
        <v>255</v>
      </c>
      <c r="G18" t="s">
        <v>34</v>
      </c>
      <c r="H18">
        <v>70</v>
      </c>
    </row>
    <row r="19" spans="1:8" x14ac:dyDescent="0.45">
      <c r="A19" s="17" t="s">
        <v>264</v>
      </c>
      <c r="G19" t="s">
        <v>35</v>
      </c>
      <c r="H19">
        <v>68</v>
      </c>
    </row>
    <row r="20" spans="1:8" x14ac:dyDescent="0.45">
      <c r="G20" t="s">
        <v>36</v>
      </c>
      <c r="H20">
        <v>51</v>
      </c>
    </row>
    <row r="21" spans="1:8" x14ac:dyDescent="0.45">
      <c r="A21" s="15" t="s">
        <v>256</v>
      </c>
      <c r="G21" t="s">
        <v>37</v>
      </c>
      <c r="H21">
        <v>60</v>
      </c>
    </row>
    <row r="22" spans="1:8" x14ac:dyDescent="0.45">
      <c r="A22" s="23" t="s">
        <v>265</v>
      </c>
      <c r="G22" t="s">
        <v>38</v>
      </c>
      <c r="H22">
        <v>61</v>
      </c>
    </row>
    <row r="23" spans="1:8" x14ac:dyDescent="0.45">
      <c r="G23" t="s">
        <v>39</v>
      </c>
      <c r="H23">
        <v>42</v>
      </c>
    </row>
    <row r="24" spans="1:8" x14ac:dyDescent="0.45">
      <c r="G24" t="s">
        <v>40</v>
      </c>
      <c r="H24">
        <v>43</v>
      </c>
    </row>
    <row r="25" spans="1:8" x14ac:dyDescent="0.45">
      <c r="G25" t="s">
        <v>41</v>
      </c>
      <c r="H25">
        <v>69</v>
      </c>
    </row>
    <row r="26" spans="1:8" x14ac:dyDescent="0.45">
      <c r="G26" t="s">
        <v>42</v>
      </c>
      <c r="H26">
        <v>37</v>
      </c>
    </row>
    <row r="27" spans="1:8" x14ac:dyDescent="0.45">
      <c r="G27" t="s">
        <v>43</v>
      </c>
      <c r="H27">
        <v>35</v>
      </c>
    </row>
    <row r="28" spans="1:8" x14ac:dyDescent="0.45">
      <c r="G28" t="s">
        <v>44</v>
      </c>
      <c r="H28">
        <v>50</v>
      </c>
    </row>
    <row r="29" spans="1:8" x14ac:dyDescent="0.45">
      <c r="G29" t="s">
        <v>45</v>
      </c>
      <c r="H29">
        <v>40</v>
      </c>
    </row>
    <row r="30" spans="1:8" x14ac:dyDescent="0.45">
      <c r="G30" t="s">
        <v>46</v>
      </c>
      <c r="H30">
        <v>65</v>
      </c>
    </row>
    <row r="31" spans="1:8" x14ac:dyDescent="0.45">
      <c r="G31" t="s">
        <v>47</v>
      </c>
      <c r="H31">
        <v>69</v>
      </c>
    </row>
    <row r="32" spans="1:8" x14ac:dyDescent="0.45">
      <c r="G32" t="s">
        <v>48</v>
      </c>
      <c r="H32">
        <v>73</v>
      </c>
    </row>
    <row r="33" spans="7:8" x14ac:dyDescent="0.45">
      <c r="G33" t="s">
        <v>49</v>
      </c>
      <c r="H33">
        <v>40</v>
      </c>
    </row>
    <row r="34" spans="7:8" x14ac:dyDescent="0.45">
      <c r="G34" t="s">
        <v>50</v>
      </c>
      <c r="H34">
        <v>51</v>
      </c>
    </row>
    <row r="35" spans="7:8" x14ac:dyDescent="0.45">
      <c r="G35" t="s">
        <v>51</v>
      </c>
      <c r="H35">
        <v>38</v>
      </c>
    </row>
    <row r="36" spans="7:8" x14ac:dyDescent="0.45">
      <c r="G36" t="s">
        <v>52</v>
      </c>
      <c r="H36">
        <v>40</v>
      </c>
    </row>
    <row r="37" spans="7:8" x14ac:dyDescent="0.45">
      <c r="G37" t="s">
        <v>53</v>
      </c>
      <c r="H37">
        <v>51</v>
      </c>
    </row>
    <row r="38" spans="7:8" x14ac:dyDescent="0.45">
      <c r="G38" t="s">
        <v>54</v>
      </c>
      <c r="H38">
        <v>65</v>
      </c>
    </row>
    <row r="39" spans="7:8" x14ac:dyDescent="0.45">
      <c r="G39" t="s">
        <v>55</v>
      </c>
      <c r="H39">
        <v>50</v>
      </c>
    </row>
    <row r="40" spans="7:8" x14ac:dyDescent="0.45">
      <c r="G40" t="s">
        <v>56</v>
      </c>
      <c r="H40">
        <v>44</v>
      </c>
    </row>
    <row r="41" spans="7:8" x14ac:dyDescent="0.45">
      <c r="G41" t="s">
        <v>57</v>
      </c>
      <c r="H41">
        <v>59</v>
      </c>
    </row>
    <row r="42" spans="7:8" x14ac:dyDescent="0.45">
      <c r="G42" t="s">
        <v>58</v>
      </c>
      <c r="H42">
        <v>50</v>
      </c>
    </row>
    <row r="43" spans="7:8" x14ac:dyDescent="0.45">
      <c r="G43" t="s">
        <v>59</v>
      </c>
      <c r="H43">
        <v>54</v>
      </c>
    </row>
    <row r="44" spans="7:8" x14ac:dyDescent="0.45">
      <c r="G44" t="s">
        <v>60</v>
      </c>
      <c r="H44">
        <v>52</v>
      </c>
    </row>
    <row r="45" spans="7:8" x14ac:dyDescent="0.45">
      <c r="G45" t="s">
        <v>61</v>
      </c>
      <c r="H45">
        <v>55</v>
      </c>
    </row>
    <row r="46" spans="7:8" x14ac:dyDescent="0.45">
      <c r="G46" t="s">
        <v>62</v>
      </c>
      <c r="H46">
        <v>47</v>
      </c>
    </row>
    <row r="47" spans="7:8" x14ac:dyDescent="0.45">
      <c r="G47" t="s">
        <v>63</v>
      </c>
      <c r="H47">
        <v>43</v>
      </c>
    </row>
    <row r="48" spans="7:8" x14ac:dyDescent="0.45">
      <c r="G48" t="s">
        <v>64</v>
      </c>
      <c r="H48">
        <v>62</v>
      </c>
    </row>
    <row r="49" spans="7:8" x14ac:dyDescent="0.45">
      <c r="G49" t="s">
        <v>65</v>
      </c>
      <c r="H49">
        <v>48</v>
      </c>
    </row>
    <row r="50" spans="7:8" x14ac:dyDescent="0.45">
      <c r="G50" t="s">
        <v>66</v>
      </c>
      <c r="H50">
        <v>54</v>
      </c>
    </row>
    <row r="51" spans="7:8" x14ac:dyDescent="0.45">
      <c r="G51" t="s">
        <v>67</v>
      </c>
      <c r="H51">
        <v>42</v>
      </c>
    </row>
    <row r="52" spans="7:8" x14ac:dyDescent="0.45">
      <c r="G52" t="s">
        <v>68</v>
      </c>
      <c r="H52">
        <v>44</v>
      </c>
    </row>
    <row r="53" spans="7:8" x14ac:dyDescent="0.45">
      <c r="G53" t="s">
        <v>69</v>
      </c>
      <c r="H53">
        <v>54</v>
      </c>
    </row>
    <row r="54" spans="7:8" x14ac:dyDescent="0.45">
      <c r="G54" t="s">
        <v>70</v>
      </c>
      <c r="H54">
        <v>53</v>
      </c>
    </row>
    <row r="55" spans="7:8" x14ac:dyDescent="0.45">
      <c r="G55" t="s">
        <v>71</v>
      </c>
      <c r="H55">
        <v>74</v>
      </c>
    </row>
    <row r="56" spans="7:8" x14ac:dyDescent="0.45">
      <c r="G56" t="s">
        <v>72</v>
      </c>
      <c r="H56">
        <v>34</v>
      </c>
    </row>
    <row r="57" spans="7:8" x14ac:dyDescent="0.45">
      <c r="G57" t="s">
        <v>73</v>
      </c>
      <c r="H57">
        <v>50</v>
      </c>
    </row>
    <row r="58" spans="7:8" x14ac:dyDescent="0.45">
      <c r="G58" t="s">
        <v>74</v>
      </c>
      <c r="H58">
        <v>38</v>
      </c>
    </row>
    <row r="59" spans="7:8" x14ac:dyDescent="0.45">
      <c r="G59" t="s">
        <v>75</v>
      </c>
      <c r="H59">
        <v>59</v>
      </c>
    </row>
    <row r="60" spans="7:8" x14ac:dyDescent="0.45">
      <c r="G60" t="s">
        <v>76</v>
      </c>
      <c r="H60">
        <v>53</v>
      </c>
    </row>
    <row r="61" spans="7:8" x14ac:dyDescent="0.45">
      <c r="G61" t="s">
        <v>77</v>
      </c>
      <c r="H61">
        <v>50</v>
      </c>
    </row>
    <row r="62" spans="7:8" x14ac:dyDescent="0.45">
      <c r="G62" t="s">
        <v>78</v>
      </c>
      <c r="H62">
        <v>50</v>
      </c>
    </row>
    <row r="63" spans="7:8" x14ac:dyDescent="0.45">
      <c r="G63" t="s">
        <v>79</v>
      </c>
      <c r="H63">
        <v>55</v>
      </c>
    </row>
    <row r="64" spans="7:8" x14ac:dyDescent="0.45">
      <c r="G64" t="s">
        <v>80</v>
      </c>
      <c r="H64">
        <v>35</v>
      </c>
    </row>
    <row r="65" spans="7:8" x14ac:dyDescent="0.45">
      <c r="G65" t="s">
        <v>81</v>
      </c>
      <c r="H65">
        <v>38</v>
      </c>
    </row>
    <row r="66" spans="7:8" x14ac:dyDescent="0.45">
      <c r="G66" t="s">
        <v>82</v>
      </c>
      <c r="H66">
        <v>51</v>
      </c>
    </row>
    <row r="67" spans="7:8" x14ac:dyDescent="0.45">
      <c r="G67" t="s">
        <v>83</v>
      </c>
      <c r="H67">
        <v>43</v>
      </c>
    </row>
    <row r="68" spans="7:8" x14ac:dyDescent="0.45">
      <c r="G68" t="s">
        <v>84</v>
      </c>
      <c r="H68">
        <v>44</v>
      </c>
    </row>
    <row r="69" spans="7:8" x14ac:dyDescent="0.45">
      <c r="G69" t="s">
        <v>85</v>
      </c>
      <c r="H69">
        <v>46</v>
      </c>
    </row>
    <row r="70" spans="7:8" x14ac:dyDescent="0.45">
      <c r="G70" t="s">
        <v>86</v>
      </c>
      <c r="H70">
        <v>62</v>
      </c>
    </row>
    <row r="71" spans="7:8" x14ac:dyDescent="0.45">
      <c r="G71" t="s">
        <v>87</v>
      </c>
      <c r="H71">
        <v>43</v>
      </c>
    </row>
    <row r="72" spans="7:8" x14ac:dyDescent="0.45">
      <c r="G72" t="s">
        <v>88</v>
      </c>
      <c r="H72">
        <v>66</v>
      </c>
    </row>
    <row r="73" spans="7:8" x14ac:dyDescent="0.45">
      <c r="G73" t="s">
        <v>89</v>
      </c>
      <c r="H73">
        <v>67</v>
      </c>
    </row>
    <row r="74" spans="7:8" x14ac:dyDescent="0.45">
      <c r="G74" t="s">
        <v>90</v>
      </c>
      <c r="H74">
        <v>72</v>
      </c>
    </row>
    <row r="75" spans="7:8" x14ac:dyDescent="0.45">
      <c r="G75" t="s">
        <v>91</v>
      </c>
      <c r="H75">
        <v>64</v>
      </c>
    </row>
    <row r="76" spans="7:8" x14ac:dyDescent="0.45">
      <c r="G76" t="s">
        <v>92</v>
      </c>
      <c r="H76">
        <v>45</v>
      </c>
    </row>
    <row r="77" spans="7:8" x14ac:dyDescent="0.45">
      <c r="G77" t="s">
        <v>93</v>
      </c>
      <c r="H77">
        <v>62</v>
      </c>
    </row>
    <row r="78" spans="7:8" x14ac:dyDescent="0.45">
      <c r="G78" t="s">
        <v>94</v>
      </c>
      <c r="H78">
        <v>51</v>
      </c>
    </row>
    <row r="79" spans="7:8" x14ac:dyDescent="0.45">
      <c r="G79" t="s">
        <v>95</v>
      </c>
      <c r="H79">
        <v>71</v>
      </c>
    </row>
    <row r="80" spans="7:8" x14ac:dyDescent="0.45">
      <c r="G80" t="s">
        <v>96</v>
      </c>
      <c r="H80">
        <v>62</v>
      </c>
    </row>
    <row r="81" spans="7:8" x14ac:dyDescent="0.45">
      <c r="G81" t="s">
        <v>97</v>
      </c>
      <c r="H81">
        <v>73</v>
      </c>
    </row>
    <row r="82" spans="7:8" x14ac:dyDescent="0.45">
      <c r="G82" t="s">
        <v>98</v>
      </c>
      <c r="H82">
        <v>50</v>
      </c>
    </row>
    <row r="83" spans="7:8" x14ac:dyDescent="0.45">
      <c r="G83" t="s">
        <v>99</v>
      </c>
      <c r="H83">
        <v>48</v>
      </c>
    </row>
    <row r="84" spans="7:8" x14ac:dyDescent="0.45">
      <c r="G84" t="s">
        <v>100</v>
      </c>
      <c r="H84">
        <v>67</v>
      </c>
    </row>
    <row r="85" spans="7:8" x14ac:dyDescent="0.45">
      <c r="G85" t="s">
        <v>101</v>
      </c>
      <c r="H85">
        <v>60</v>
      </c>
    </row>
    <row r="86" spans="7:8" x14ac:dyDescent="0.45">
      <c r="G86" t="s">
        <v>102</v>
      </c>
      <c r="H86">
        <v>42</v>
      </c>
    </row>
    <row r="87" spans="7:8" x14ac:dyDescent="0.45">
      <c r="G87" t="s">
        <v>103</v>
      </c>
      <c r="H87">
        <v>62</v>
      </c>
    </row>
    <row r="88" spans="7:8" x14ac:dyDescent="0.45">
      <c r="G88" t="s">
        <v>104</v>
      </c>
      <c r="H88">
        <v>57</v>
      </c>
    </row>
    <row r="89" spans="7:8" x14ac:dyDescent="0.45">
      <c r="G89" t="s">
        <v>105</v>
      </c>
      <c r="H89">
        <v>48</v>
      </c>
    </row>
    <row r="90" spans="7:8" x14ac:dyDescent="0.45">
      <c r="G90" t="s">
        <v>106</v>
      </c>
      <c r="H90">
        <v>66</v>
      </c>
    </row>
    <row r="91" spans="7:8" x14ac:dyDescent="0.45">
      <c r="G91" t="s">
        <v>107</v>
      </c>
      <c r="H91">
        <v>68</v>
      </c>
    </row>
    <row r="92" spans="7:8" x14ac:dyDescent="0.45">
      <c r="G92" t="s">
        <v>108</v>
      </c>
      <c r="H92">
        <v>64</v>
      </c>
    </row>
    <row r="93" spans="7:8" x14ac:dyDescent="0.45">
      <c r="G93" t="s">
        <v>109</v>
      </c>
      <c r="H93">
        <v>46</v>
      </c>
    </row>
    <row r="94" spans="7:8" x14ac:dyDescent="0.45">
      <c r="G94" t="s">
        <v>110</v>
      </c>
      <c r="H94">
        <v>58</v>
      </c>
    </row>
    <row r="95" spans="7:8" x14ac:dyDescent="0.45">
      <c r="G95" t="s">
        <v>111</v>
      </c>
      <c r="H95">
        <v>44</v>
      </c>
    </row>
    <row r="96" spans="7:8" x14ac:dyDescent="0.45">
      <c r="G96" t="s">
        <v>112</v>
      </c>
      <c r="H96">
        <v>50</v>
      </c>
    </row>
    <row r="97" spans="7:8" x14ac:dyDescent="0.45">
      <c r="G97" t="s">
        <v>113</v>
      </c>
      <c r="H97">
        <v>67</v>
      </c>
    </row>
    <row r="98" spans="7:8" x14ac:dyDescent="0.45">
      <c r="G98" t="s">
        <v>114</v>
      </c>
      <c r="H98">
        <v>66</v>
      </c>
    </row>
    <row r="99" spans="7:8" x14ac:dyDescent="0.45">
      <c r="G99" t="s">
        <v>115</v>
      </c>
      <c r="H99">
        <v>79</v>
      </c>
    </row>
    <row r="100" spans="7:8" x14ac:dyDescent="0.45">
      <c r="G100" t="s">
        <v>116</v>
      </c>
      <c r="H100">
        <v>45</v>
      </c>
    </row>
    <row r="101" spans="7:8" x14ac:dyDescent="0.45">
      <c r="G101" t="s">
        <v>117</v>
      </c>
      <c r="H101">
        <v>60</v>
      </c>
    </row>
    <row r="102" spans="7:8" x14ac:dyDescent="0.45">
      <c r="G102" t="s">
        <v>118</v>
      </c>
      <c r="H102">
        <v>60</v>
      </c>
    </row>
    <row r="103" spans="7:8" x14ac:dyDescent="0.45">
      <c r="G103" t="s">
        <v>119</v>
      </c>
      <c r="H103">
        <v>51</v>
      </c>
    </row>
    <row r="104" spans="7:8" x14ac:dyDescent="0.45">
      <c r="G104" t="s">
        <v>120</v>
      </c>
      <c r="H104">
        <v>66</v>
      </c>
    </row>
    <row r="105" spans="7:8" x14ac:dyDescent="0.45">
      <c r="G105" t="s">
        <v>121</v>
      </c>
      <c r="H105">
        <v>61</v>
      </c>
    </row>
    <row r="106" spans="7:8" x14ac:dyDescent="0.45">
      <c r="G106" t="s">
        <v>122</v>
      </c>
      <c r="H106">
        <v>45</v>
      </c>
    </row>
    <row r="107" spans="7:8" x14ac:dyDescent="0.45">
      <c r="G107" t="s">
        <v>123</v>
      </c>
      <c r="H107">
        <v>50</v>
      </c>
    </row>
    <row r="108" spans="7:8" x14ac:dyDescent="0.45">
      <c r="G108" t="s">
        <v>124</v>
      </c>
      <c r="H108">
        <v>35</v>
      </c>
    </row>
    <row r="109" spans="7:8" x14ac:dyDescent="0.45">
      <c r="G109" t="s">
        <v>125</v>
      </c>
      <c r="H109">
        <v>67</v>
      </c>
    </row>
    <row r="110" spans="7:8" x14ac:dyDescent="0.45">
      <c r="G110" t="s">
        <v>126</v>
      </c>
      <c r="H110">
        <v>49</v>
      </c>
    </row>
    <row r="111" spans="7:8" x14ac:dyDescent="0.45">
      <c r="G111" t="s">
        <v>127</v>
      </c>
      <c r="H111">
        <v>58</v>
      </c>
    </row>
    <row r="112" spans="7:8" x14ac:dyDescent="0.45">
      <c r="G112" t="s">
        <v>128</v>
      </c>
      <c r="H112">
        <v>69</v>
      </c>
    </row>
    <row r="113" spans="7:8" x14ac:dyDescent="0.45">
      <c r="G113" t="s">
        <v>129</v>
      </c>
      <c r="H113">
        <v>50</v>
      </c>
    </row>
    <row r="114" spans="7:8" x14ac:dyDescent="0.45">
      <c r="G114" t="s">
        <v>130</v>
      </c>
      <c r="H114">
        <v>64</v>
      </c>
    </row>
    <row r="115" spans="7:8" x14ac:dyDescent="0.45">
      <c r="G115" t="s">
        <v>131</v>
      </c>
      <c r="H115">
        <v>36</v>
      </c>
    </row>
    <row r="116" spans="7:8" x14ac:dyDescent="0.45">
      <c r="G116" t="s">
        <v>132</v>
      </c>
      <c r="H116">
        <v>58</v>
      </c>
    </row>
    <row r="117" spans="7:8" x14ac:dyDescent="0.45">
      <c r="G117" t="s">
        <v>133</v>
      </c>
      <c r="H117">
        <v>51</v>
      </c>
    </row>
    <row r="118" spans="7:8" x14ac:dyDescent="0.45">
      <c r="G118" t="s">
        <v>134</v>
      </c>
      <c r="H118">
        <v>50</v>
      </c>
    </row>
    <row r="119" spans="7:8" x14ac:dyDescent="0.45">
      <c r="G119" t="s">
        <v>135</v>
      </c>
      <c r="H119">
        <v>55</v>
      </c>
    </row>
    <row r="120" spans="7:8" x14ac:dyDescent="0.45">
      <c r="G120" t="s">
        <v>136</v>
      </c>
      <c r="H120">
        <v>55</v>
      </c>
    </row>
    <row r="121" spans="7:8" x14ac:dyDescent="0.45">
      <c r="G121" t="s">
        <v>137</v>
      </c>
      <c r="H121">
        <v>41</v>
      </c>
    </row>
    <row r="122" spans="7:8" x14ac:dyDescent="0.45">
      <c r="G122" t="s">
        <v>138</v>
      </c>
      <c r="H122">
        <v>62</v>
      </c>
    </row>
    <row r="123" spans="7:8" x14ac:dyDescent="0.45">
      <c r="G123" t="s">
        <v>139</v>
      </c>
      <c r="H123">
        <v>61</v>
      </c>
    </row>
    <row r="124" spans="7:8" x14ac:dyDescent="0.45">
      <c r="G124" t="s">
        <v>140</v>
      </c>
      <c r="H124">
        <v>54</v>
      </c>
    </row>
    <row r="125" spans="7:8" x14ac:dyDescent="0.45">
      <c r="G125" t="s">
        <v>141</v>
      </c>
      <c r="H125">
        <v>52</v>
      </c>
    </row>
    <row r="126" spans="7:8" x14ac:dyDescent="0.45">
      <c r="G126" t="s">
        <v>142</v>
      </c>
      <c r="H126">
        <v>52</v>
      </c>
    </row>
    <row r="127" spans="7:8" x14ac:dyDescent="0.45">
      <c r="G127" t="s">
        <v>143</v>
      </c>
      <c r="H127">
        <v>51</v>
      </c>
    </row>
    <row r="128" spans="7:8" x14ac:dyDescent="0.45">
      <c r="G128" t="s">
        <v>144</v>
      </c>
      <c r="H128">
        <v>59</v>
      </c>
    </row>
    <row r="129" spans="7:8" x14ac:dyDescent="0.45">
      <c r="G129" t="s">
        <v>145</v>
      </c>
      <c r="H129">
        <v>49</v>
      </c>
    </row>
    <row r="130" spans="7:8" x14ac:dyDescent="0.45">
      <c r="G130" t="s">
        <v>146</v>
      </c>
      <c r="H130">
        <v>45</v>
      </c>
    </row>
    <row r="131" spans="7:8" x14ac:dyDescent="0.45">
      <c r="G131" t="s">
        <v>147</v>
      </c>
      <c r="H131">
        <v>67</v>
      </c>
    </row>
    <row r="132" spans="7:8" x14ac:dyDescent="0.45">
      <c r="G132" t="s">
        <v>148</v>
      </c>
      <c r="H132">
        <v>46</v>
      </c>
    </row>
    <row r="133" spans="7:8" x14ac:dyDescent="0.45">
      <c r="G133" t="s">
        <v>149</v>
      </c>
      <c r="H133">
        <v>52</v>
      </c>
    </row>
    <row r="134" spans="7:8" x14ac:dyDescent="0.45">
      <c r="G134" t="s">
        <v>150</v>
      </c>
      <c r="H134">
        <v>50</v>
      </c>
    </row>
    <row r="135" spans="7:8" x14ac:dyDescent="0.45">
      <c r="G135" t="s">
        <v>151</v>
      </c>
      <c r="H135">
        <v>54</v>
      </c>
    </row>
    <row r="136" spans="7:8" x14ac:dyDescent="0.45">
      <c r="G136" t="s">
        <v>152</v>
      </c>
      <c r="H136">
        <v>37</v>
      </c>
    </row>
    <row r="137" spans="7:8" x14ac:dyDescent="0.45">
      <c r="G137" t="s">
        <v>153</v>
      </c>
      <c r="H137">
        <v>43</v>
      </c>
    </row>
    <row r="138" spans="7:8" x14ac:dyDescent="0.45">
      <c r="G138" t="s">
        <v>154</v>
      </c>
      <c r="H138">
        <v>39</v>
      </c>
    </row>
    <row r="139" spans="7:8" x14ac:dyDescent="0.45">
      <c r="G139" t="s">
        <v>155</v>
      </c>
      <c r="H139">
        <v>42</v>
      </c>
    </row>
    <row r="140" spans="7:8" x14ac:dyDescent="0.45">
      <c r="G140" t="s">
        <v>156</v>
      </c>
      <c r="H140">
        <v>44</v>
      </c>
    </row>
    <row r="141" spans="7:8" x14ac:dyDescent="0.45">
      <c r="G141" t="s">
        <v>157</v>
      </c>
      <c r="H141">
        <v>77</v>
      </c>
    </row>
    <row r="142" spans="7:8" x14ac:dyDescent="0.45">
      <c r="G142" t="s">
        <v>158</v>
      </c>
      <c r="H142">
        <v>68</v>
      </c>
    </row>
    <row r="143" spans="7:8" x14ac:dyDescent="0.45">
      <c r="G143" t="s">
        <v>159</v>
      </c>
      <c r="H143">
        <v>71</v>
      </c>
    </row>
    <row r="144" spans="7:8" x14ac:dyDescent="0.45">
      <c r="G144" t="s">
        <v>160</v>
      </c>
      <c r="H144">
        <v>63</v>
      </c>
    </row>
    <row r="145" spans="7:8" x14ac:dyDescent="0.45">
      <c r="G145" t="s">
        <v>161</v>
      </c>
      <c r="H145">
        <v>37</v>
      </c>
    </row>
    <row r="146" spans="7:8" x14ac:dyDescent="0.45">
      <c r="G146" t="s">
        <v>162</v>
      </c>
      <c r="H146">
        <v>59</v>
      </c>
    </row>
    <row r="147" spans="7:8" x14ac:dyDescent="0.45">
      <c r="G147" t="s">
        <v>163</v>
      </c>
      <c r="H147">
        <v>62</v>
      </c>
    </row>
    <row r="148" spans="7:8" x14ac:dyDescent="0.45">
      <c r="G148" t="s">
        <v>164</v>
      </c>
      <c r="H148">
        <v>52</v>
      </c>
    </row>
    <row r="149" spans="7:8" x14ac:dyDescent="0.45">
      <c r="G149" t="s">
        <v>165</v>
      </c>
      <c r="H149">
        <v>60</v>
      </c>
    </row>
    <row r="150" spans="7:8" x14ac:dyDescent="0.45">
      <c r="G150" t="s">
        <v>166</v>
      </c>
      <c r="H150">
        <v>35</v>
      </c>
    </row>
    <row r="151" spans="7:8" x14ac:dyDescent="0.45">
      <c r="G151" t="s">
        <v>167</v>
      </c>
      <c r="H151">
        <v>56</v>
      </c>
    </row>
    <row r="152" spans="7:8" x14ac:dyDescent="0.45">
      <c r="G152" t="s">
        <v>168</v>
      </c>
      <c r="H152">
        <v>60</v>
      </c>
    </row>
    <row r="153" spans="7:8" x14ac:dyDescent="0.45">
      <c r="G153" t="s">
        <v>169</v>
      </c>
      <c r="H153">
        <v>51</v>
      </c>
    </row>
    <row r="154" spans="7:8" x14ac:dyDescent="0.45">
      <c r="G154" t="s">
        <v>170</v>
      </c>
      <c r="H154">
        <v>56</v>
      </c>
    </row>
    <row r="155" spans="7:8" x14ac:dyDescent="0.45">
      <c r="G155" t="s">
        <v>171</v>
      </c>
      <c r="H155">
        <v>68</v>
      </c>
    </row>
    <row r="156" spans="7:8" x14ac:dyDescent="0.45">
      <c r="G156" t="s">
        <v>172</v>
      </c>
      <c r="H156">
        <v>66</v>
      </c>
    </row>
    <row r="157" spans="7:8" x14ac:dyDescent="0.45">
      <c r="G157" t="s">
        <v>173</v>
      </c>
      <c r="H157">
        <v>55</v>
      </c>
    </row>
    <row r="158" spans="7:8" x14ac:dyDescent="0.45">
      <c r="G158" t="s">
        <v>174</v>
      </c>
      <c r="H158">
        <v>39</v>
      </c>
    </row>
    <row r="159" spans="7:8" x14ac:dyDescent="0.45">
      <c r="G159" t="s">
        <v>175</v>
      </c>
      <c r="H159">
        <v>64</v>
      </c>
    </row>
    <row r="160" spans="7:8" x14ac:dyDescent="0.45">
      <c r="G160" t="s">
        <v>176</v>
      </c>
      <c r="H160">
        <v>60</v>
      </c>
    </row>
    <row r="161" spans="7:8" x14ac:dyDescent="0.45">
      <c r="G161" t="s">
        <v>177</v>
      </c>
      <c r="H161">
        <v>74</v>
      </c>
    </row>
    <row r="162" spans="7:8" x14ac:dyDescent="0.45">
      <c r="G162" t="s">
        <v>178</v>
      </c>
      <c r="H162">
        <v>70</v>
      </c>
    </row>
    <row r="163" spans="7:8" x14ac:dyDescent="0.45">
      <c r="G163" t="s">
        <v>179</v>
      </c>
      <c r="H163">
        <v>61</v>
      </c>
    </row>
    <row r="164" spans="7:8" x14ac:dyDescent="0.45">
      <c r="G164" t="s">
        <v>180</v>
      </c>
      <c r="H164">
        <v>50</v>
      </c>
    </row>
    <row r="165" spans="7:8" x14ac:dyDescent="0.45">
      <c r="G165" t="s">
        <v>181</v>
      </c>
      <c r="H165">
        <v>55</v>
      </c>
    </row>
    <row r="166" spans="7:8" x14ac:dyDescent="0.45">
      <c r="G166" t="s">
        <v>182</v>
      </c>
      <c r="H166">
        <v>49</v>
      </c>
    </row>
    <row r="167" spans="7:8" x14ac:dyDescent="0.45">
      <c r="G167" t="s">
        <v>183</v>
      </c>
      <c r="H167">
        <v>56</v>
      </c>
    </row>
    <row r="168" spans="7:8" x14ac:dyDescent="0.45">
      <c r="G168" t="s">
        <v>184</v>
      </c>
      <c r="H168">
        <v>57</v>
      </c>
    </row>
    <row r="169" spans="7:8" x14ac:dyDescent="0.45">
      <c r="G169" t="s">
        <v>185</v>
      </c>
      <c r="H169">
        <v>66</v>
      </c>
    </row>
    <row r="170" spans="7:8" x14ac:dyDescent="0.45">
      <c r="G170" t="s">
        <v>186</v>
      </c>
      <c r="H170">
        <v>48</v>
      </c>
    </row>
    <row r="171" spans="7:8" x14ac:dyDescent="0.45">
      <c r="G171" t="s">
        <v>187</v>
      </c>
      <c r="H171">
        <v>55</v>
      </c>
    </row>
    <row r="172" spans="7:8" x14ac:dyDescent="0.45">
      <c r="G172" t="s">
        <v>188</v>
      </c>
      <c r="H172">
        <v>68</v>
      </c>
    </row>
    <row r="173" spans="7:8" x14ac:dyDescent="0.45">
      <c r="G173" t="s">
        <v>189</v>
      </c>
      <c r="H173">
        <v>51</v>
      </c>
    </row>
    <row r="174" spans="7:8" x14ac:dyDescent="0.45">
      <c r="G174" t="s">
        <v>190</v>
      </c>
      <c r="H174">
        <v>67</v>
      </c>
    </row>
    <row r="175" spans="7:8" x14ac:dyDescent="0.45">
      <c r="G175" t="s">
        <v>191</v>
      </c>
      <c r="H175">
        <v>57</v>
      </c>
    </row>
    <row r="176" spans="7:8" x14ac:dyDescent="0.45">
      <c r="G176" t="s">
        <v>192</v>
      </c>
      <c r="H176">
        <v>57</v>
      </c>
    </row>
    <row r="177" spans="7:8" x14ac:dyDescent="0.45">
      <c r="G177" t="s">
        <v>193</v>
      </c>
      <c r="H177">
        <v>50</v>
      </c>
    </row>
    <row r="178" spans="7:8" x14ac:dyDescent="0.45">
      <c r="G178" t="s">
        <v>194</v>
      </c>
      <c r="H178">
        <v>45</v>
      </c>
    </row>
    <row r="179" spans="7:8" x14ac:dyDescent="0.45">
      <c r="G179" t="s">
        <v>195</v>
      </c>
      <c r="H179">
        <v>60</v>
      </c>
    </row>
    <row r="180" spans="7:8" x14ac:dyDescent="0.45">
      <c r="G180" t="s">
        <v>196</v>
      </c>
      <c r="H180">
        <v>47</v>
      </c>
    </row>
    <row r="181" spans="7:8" x14ac:dyDescent="0.45">
      <c r="G181" t="s">
        <v>197</v>
      </c>
      <c r="H181">
        <v>37</v>
      </c>
    </row>
    <row r="182" spans="7:8" x14ac:dyDescent="0.45">
      <c r="G182" t="s">
        <v>198</v>
      </c>
      <c r="H182">
        <v>74</v>
      </c>
    </row>
    <row r="183" spans="7:8" x14ac:dyDescent="0.45">
      <c r="G183" t="s">
        <v>199</v>
      </c>
      <c r="H183">
        <v>60</v>
      </c>
    </row>
    <row r="184" spans="7:8" x14ac:dyDescent="0.45">
      <c r="G184" t="s">
        <v>200</v>
      </c>
      <c r="H184">
        <v>51</v>
      </c>
    </row>
    <row r="185" spans="7:8" x14ac:dyDescent="0.45">
      <c r="G185" t="s">
        <v>201</v>
      </c>
      <c r="H185">
        <v>58</v>
      </c>
    </row>
    <row r="186" spans="7:8" x14ac:dyDescent="0.45">
      <c r="G186" t="s">
        <v>202</v>
      </c>
      <c r="H186">
        <v>45</v>
      </c>
    </row>
    <row r="187" spans="7:8" x14ac:dyDescent="0.45">
      <c r="G187" t="s">
        <v>203</v>
      </c>
      <c r="H187">
        <v>68</v>
      </c>
    </row>
    <row r="188" spans="7:8" x14ac:dyDescent="0.45">
      <c r="G188" t="s">
        <v>204</v>
      </c>
      <c r="H188">
        <v>56</v>
      </c>
    </row>
    <row r="189" spans="7:8" x14ac:dyDescent="0.45">
      <c r="G189" t="s">
        <v>205</v>
      </c>
      <c r="H189">
        <v>48</v>
      </c>
    </row>
    <row r="190" spans="7:8" x14ac:dyDescent="0.45">
      <c r="G190" t="s">
        <v>206</v>
      </c>
      <c r="H190">
        <v>44</v>
      </c>
    </row>
    <row r="191" spans="7:8" x14ac:dyDescent="0.45">
      <c r="G191" t="s">
        <v>207</v>
      </c>
      <c r="H191">
        <v>70</v>
      </c>
    </row>
    <row r="192" spans="7:8" x14ac:dyDescent="0.45">
      <c r="G192" t="s">
        <v>208</v>
      </c>
      <c r="H192">
        <v>53</v>
      </c>
    </row>
    <row r="193" spans="7:8" x14ac:dyDescent="0.45">
      <c r="G193" t="s">
        <v>209</v>
      </c>
      <c r="H193">
        <v>54</v>
      </c>
    </row>
    <row r="194" spans="7:8" x14ac:dyDescent="0.45">
      <c r="G194" t="s">
        <v>210</v>
      </c>
      <c r="H194">
        <v>56</v>
      </c>
    </row>
    <row r="195" spans="7:8" x14ac:dyDescent="0.45">
      <c r="G195" t="s">
        <v>211</v>
      </c>
      <c r="H195">
        <v>58</v>
      </c>
    </row>
    <row r="196" spans="7:8" x14ac:dyDescent="0.45">
      <c r="G196" t="s">
        <v>252</v>
      </c>
      <c r="H196">
        <v>60</v>
      </c>
    </row>
    <row r="197" spans="7:8" x14ac:dyDescent="0.45">
      <c r="G197" t="s">
        <v>212</v>
      </c>
      <c r="H197">
        <v>60</v>
      </c>
    </row>
    <row r="198" spans="7:8" x14ac:dyDescent="0.45">
      <c r="G198" t="s">
        <v>213</v>
      </c>
      <c r="H198">
        <v>38</v>
      </c>
    </row>
    <row r="199" spans="7:8" x14ac:dyDescent="0.45">
      <c r="G199" t="s">
        <v>214</v>
      </c>
      <c r="H199">
        <v>53</v>
      </c>
    </row>
    <row r="200" spans="7:8" x14ac:dyDescent="0.45">
      <c r="G200" t="s">
        <v>215</v>
      </c>
      <c r="H200">
        <v>54</v>
      </c>
    </row>
    <row r="201" spans="7:8" x14ac:dyDescent="0.45">
      <c r="G201" t="s">
        <v>216</v>
      </c>
      <c r="H201">
        <v>50</v>
      </c>
    </row>
    <row r="202" spans="7:8" x14ac:dyDescent="0.45">
      <c r="G202" t="s">
        <v>217</v>
      </c>
      <c r="H202">
        <v>63</v>
      </c>
    </row>
    <row r="203" spans="7:8" x14ac:dyDescent="0.45">
      <c r="G203" t="s">
        <v>218</v>
      </c>
      <c r="H203">
        <v>52</v>
      </c>
    </row>
    <row r="204" spans="7:8" x14ac:dyDescent="0.45">
      <c r="G204" t="s">
        <v>219</v>
      </c>
      <c r="H204">
        <v>53</v>
      </c>
    </row>
    <row r="205" spans="7:8" x14ac:dyDescent="0.45">
      <c r="G205" t="s">
        <v>220</v>
      </c>
      <c r="H205">
        <v>55</v>
      </c>
    </row>
    <row r="206" spans="7:8" x14ac:dyDescent="0.45">
      <c r="G206" t="s">
        <v>221</v>
      </c>
      <c r="H206">
        <v>68</v>
      </c>
    </row>
    <row r="207" spans="7:8" x14ac:dyDescent="0.45">
      <c r="G207" t="s">
        <v>222</v>
      </c>
      <c r="H207">
        <v>53</v>
      </c>
    </row>
    <row r="208" spans="7:8" x14ac:dyDescent="0.45">
      <c r="G208" t="s">
        <v>250</v>
      </c>
      <c r="H208">
        <v>66</v>
      </c>
    </row>
    <row r="209" spans="7:8" x14ac:dyDescent="0.45">
      <c r="G209" t="s">
        <v>251</v>
      </c>
      <c r="H209">
        <v>61</v>
      </c>
    </row>
    <row r="210" spans="7:8" x14ac:dyDescent="0.45">
      <c r="G210" t="s">
        <v>223</v>
      </c>
      <c r="H210">
        <v>53</v>
      </c>
    </row>
    <row r="211" spans="7:8" x14ac:dyDescent="0.45">
      <c r="G211" t="s">
        <v>224</v>
      </c>
      <c r="H211">
        <v>51</v>
      </c>
    </row>
    <row r="212" spans="7:8" x14ac:dyDescent="0.45">
      <c r="G212" t="s">
        <v>225</v>
      </c>
      <c r="H212">
        <v>65</v>
      </c>
    </row>
    <row r="213" spans="7:8" x14ac:dyDescent="0.45">
      <c r="G213" t="s">
        <v>247</v>
      </c>
      <c r="H213">
        <v>71</v>
      </c>
    </row>
    <row r="214" spans="7:8" x14ac:dyDescent="0.45">
      <c r="G214" t="s">
        <v>248</v>
      </c>
    </row>
    <row r="215" spans="7:8" x14ac:dyDescent="0.45">
      <c r="G215" t="s">
        <v>249</v>
      </c>
    </row>
    <row r="216" spans="7:8" x14ac:dyDescent="0.45">
      <c r="G216" t="s">
        <v>226</v>
      </c>
      <c r="H216">
        <v>45</v>
      </c>
    </row>
    <row r="217" spans="7:8" x14ac:dyDescent="0.45">
      <c r="G217" t="s">
        <v>227</v>
      </c>
      <c r="H217">
        <v>44</v>
      </c>
    </row>
  </sheetData>
  <hyperlinks>
    <hyperlink ref="A19" r:id="rId1"/>
  </hyperlinks>
  <pageMargins left="0.7" right="0.7" top="0.75" bottom="0.75" header="0.3" footer="0.3"/>
  <pageSetup orientation="portrait"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D82C95D-C14F-4488-BD49-2E5D3D17844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11</vt:i4>
      </vt:variant>
    </vt:vector>
  </HeadingPairs>
  <TitlesOfParts>
    <vt:vector size="14" baseType="lpstr">
      <vt:lpstr>Kotimaan päiväraha</vt:lpstr>
      <vt:lpstr>Ulkomaan päiväraha</vt:lpstr>
      <vt:lpstr>Perustiedot</vt:lpstr>
      <vt:lpstr>Kokopvraha</vt:lpstr>
      <vt:lpstr>Kokopvtuntiraja</vt:lpstr>
      <vt:lpstr>Osapvraha</vt:lpstr>
      <vt:lpstr>Osapvtuntiraja</vt:lpstr>
      <vt:lpstr>Ulkom_osuus_vikavrkraja</vt:lpstr>
      <vt:lpstr>Ulkom_puolikas_tuntiraja</vt:lpstr>
      <vt:lpstr>Ulkom_vikavrk_kokotuntiraja</vt:lpstr>
      <vt:lpstr>'Kotimaan päiväraha'!valid_maa</vt:lpstr>
      <vt:lpstr>'Ulkomaan päiväraha'!valid_maa</vt:lpstr>
      <vt:lpstr>valid_maa</vt:lpstr>
      <vt:lpstr>Vikavrktuntiraja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Heidi Enho</dc:creator>
  <dc:description>http://HExcelligent.fi</dc:description>
  <cp:lastModifiedBy>Heidi Enho</cp:lastModifiedBy>
  <dcterms:created xsi:type="dcterms:W3CDTF">2015-01-31T16:15:23Z</dcterms:created>
  <dcterms:modified xsi:type="dcterms:W3CDTF">2017-09-16T07:32:37Z</dcterms:modified>
</cp:coreProperties>
</file>