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2.xml" ContentType="application/vnd.openxmlformats-officedocument.drawing+xml"/>
  <Override PartName="/xl/slicers/slicer2.xml" ContentType="application/vnd.ms-excel.slicer+xml"/>
  <Override PartName="/xl/drawings/drawing3.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omments1.xml" ContentType="application/vnd.openxmlformats-officedocument.spreadsheetml.comments+xml"/>
  <Override PartName="/xl/drawings/drawing4.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omments2.xml" ContentType="application/vnd.openxmlformats-officedocument.spreadsheetml.comments+xml"/>
  <Override PartName="/xl/drawings/drawing5.xml" ContentType="application/vnd.openxmlformats-officedocument.drawing+xml"/>
  <Override PartName="/xl/tables/table13.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668"/>
  <workbookPr codeName="TämäTyökirja" defaultThemeVersion="166925"/>
  <mc:AlternateContent xmlns:mc="http://schemas.openxmlformats.org/markup-compatibility/2006">
    <mc:Choice Requires="x15">
      <x15ac:absPath xmlns:x15ac="http://schemas.microsoft.com/office/spreadsheetml/2010/11/ac" url="https://d.docs.live.net/131901bdc6996f39/HExcelligent/Excelin SM-kisat/"/>
    </mc:Choice>
  </mc:AlternateContent>
  <workbookProtection workbookAlgorithmName="SHA-512" workbookHashValue="rYWtLlQJZwb13xRK3tQwKcmck4fWi2v4iduqoZdSXYBK0sIA1RPwux1dF/7L8jg/xp+nblWP0AYNuJTapF7QzA==" workbookSaltValue="DZT2Ry2ENQ1kZDcT0L+XDg==" workbookSpinCount="100000" lockStructure="1"/>
  <bookViews>
    <workbookView xWindow="0" yWindow="0" windowWidth="23040" windowHeight="9084" firstSheet="2" activeTab="2"/>
  </bookViews>
  <sheets>
    <sheet name="Control Pivots" sheetId="10" state="hidden" r:id="rId1"/>
    <sheet name="Controls" sheetId="1" state="hidden" r:id="rId2"/>
    <sheet name="00" sheetId="2" r:id="rId3"/>
    <sheet name="01-01" sheetId="3" r:id="rId4"/>
    <sheet name="01-02" sheetId="4" r:id="rId5"/>
    <sheet name="02" sheetId="8" r:id="rId6"/>
    <sheet name="03" sheetId="9" r:id="rId7"/>
    <sheet name="04" sheetId="5" r:id="rId8"/>
  </sheets>
  <definedNames>
    <definedName name="CompEmail">Controls!$C$10</definedName>
    <definedName name="CompEmailURL">Controls!$C$11</definedName>
    <definedName name="CompFlag">Controls!$C$8</definedName>
    <definedName name="CompName">Controls!$C$7</definedName>
    <definedName name="CompNum">Controls!$C$6</definedName>
    <definedName name="CompURL">Controls!$C$9</definedName>
    <definedName name="Lang">Controls!$C$5</definedName>
    <definedName name="LangNum">Controls!$C$4</definedName>
    <definedName name="Resp_01_01">'01-01'!$K:$AC</definedName>
    <definedName name="Resp_01_02">'01-02'!$L:$AD</definedName>
    <definedName name="Resp_02_01">'02'!$L:$AD</definedName>
    <definedName name="Resp_03_01">'03'!$L$11</definedName>
    <definedName name="Resp_03_02">'03'!$L$12</definedName>
    <definedName name="Resp_03_03">'03'!$L$13</definedName>
    <definedName name="Resp_03_04">'03'!$L$14</definedName>
    <definedName name="Resp_03_05">'03'!$L$15</definedName>
    <definedName name="Resp_03_99">'03'!$O:$AG</definedName>
    <definedName name="RndNum">Controls!$C$12</definedName>
    <definedName name="Slicer_Competition_Name">#N/A</definedName>
    <definedName name="Slicer_Select_Message">#N/A</definedName>
  </definedNames>
  <calcPr calcId="171027"/>
  <pivotCaches>
    <pivotCache cacheId="0" r:id="rId9"/>
    <pivotCache cacheId="1" r:id="rId10"/>
  </pivotCaches>
  <extLst>
    <ext xmlns:x14="http://schemas.microsoft.com/office/spreadsheetml/2009/9/main" uri="{BBE1A952-AA13-448e-AADC-164F8A28A991}">
      <x14:slicerCaches>
        <x14:slicerCache r:id="rId11"/>
        <x14:slicerCache r:id="rId12"/>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Z21" i="9" l="1"/>
  <c r="Z22" i="9"/>
  <c r="Z23" i="9"/>
  <c r="Z24" i="9"/>
  <c r="Z25" i="9"/>
  <c r="Z26" i="9"/>
  <c r="Z27" i="9"/>
  <c r="Z28" i="9"/>
  <c r="Z29" i="9"/>
  <c r="Z30" i="9"/>
  <c r="Z31" i="9"/>
  <c r="Z32" i="9"/>
  <c r="Z33" i="9"/>
  <c r="Z34" i="9"/>
  <c r="Z35" i="9"/>
  <c r="Z36" i="9"/>
  <c r="Z37" i="9"/>
  <c r="Z38" i="9"/>
  <c r="Z39" i="9"/>
  <c r="Z40" i="9"/>
  <c r="Z41" i="9"/>
  <c r="Z42" i="9"/>
  <c r="Z43" i="9"/>
  <c r="Z44" i="9"/>
  <c r="Z45" i="9"/>
  <c r="Z46" i="9"/>
  <c r="Z47" i="9"/>
  <c r="Z48" i="9"/>
  <c r="Z49" i="9"/>
  <c r="Z50" i="9"/>
  <c r="Z51" i="9"/>
  <c r="Z52" i="9"/>
  <c r="Z53" i="9"/>
  <c r="Z54" i="9"/>
  <c r="Z55" i="9"/>
  <c r="Z56" i="9"/>
  <c r="Z57" i="9"/>
  <c r="Z58" i="9"/>
  <c r="Z59" i="9"/>
  <c r="Z60" i="9"/>
  <c r="Z61" i="9"/>
  <c r="Z62" i="9"/>
  <c r="Z63" i="9"/>
  <c r="Z64" i="9"/>
  <c r="Z65" i="9"/>
  <c r="Z66" i="9"/>
  <c r="Z67" i="9"/>
  <c r="Z68" i="9"/>
  <c r="Z69" i="9"/>
  <c r="Z70" i="9"/>
  <c r="Z71" i="9"/>
  <c r="Z72" i="9"/>
  <c r="Z73" i="9"/>
  <c r="Z74" i="9"/>
  <c r="Z75" i="9"/>
  <c r="Z76" i="9"/>
  <c r="Z77" i="9"/>
  <c r="Z78" i="9"/>
  <c r="Z79" i="9"/>
  <c r="Z80" i="9"/>
  <c r="Z81" i="9"/>
  <c r="Z82" i="9"/>
  <c r="Z83" i="9"/>
  <c r="Z84" i="9"/>
  <c r="Z85" i="9"/>
  <c r="Z86" i="9"/>
  <c r="Z87" i="9"/>
  <c r="Z88" i="9"/>
  <c r="Z89" i="9"/>
  <c r="Z90" i="9"/>
  <c r="Z91" i="9"/>
  <c r="Z92" i="9"/>
  <c r="Z93" i="9"/>
  <c r="Z94" i="9"/>
  <c r="Z95" i="9"/>
  <c r="Z20" i="9"/>
  <c r="X7" i="4"/>
  <c r="T7" i="4" s="1" a="1"/>
  <c r="T7" i="4" s="1"/>
  <c r="X8" i="4"/>
  <c r="T8" i="4" s="1" a="1"/>
  <c r="T8" i="4" s="1"/>
  <c r="X9" i="4"/>
  <c r="U9" i="4" s="1" a="1"/>
  <c r="U9" i="4" s="1"/>
  <c r="V9" i="4" s="1"/>
  <c r="X10" i="4"/>
  <c r="U10" i="4" s="1" a="1"/>
  <c r="U10" i="4" s="1"/>
  <c r="V10" i="4" s="1"/>
  <c r="X11" i="4"/>
  <c r="T11" i="4" s="1" a="1"/>
  <c r="T11" i="4" s="1"/>
  <c r="X12" i="4"/>
  <c r="T12" i="4" s="1" a="1"/>
  <c r="T12" i="4" s="1"/>
  <c r="X13" i="4"/>
  <c r="U13" i="4" s="1" a="1"/>
  <c r="U13" i="4" s="1"/>
  <c r="V13" i="4" s="1"/>
  <c r="X14" i="4"/>
  <c r="U14" i="4" s="1" a="1"/>
  <c r="U14" i="4" s="1"/>
  <c r="V14" i="4" s="1"/>
  <c r="X15" i="4"/>
  <c r="T15" i="4" s="1" a="1"/>
  <c r="T15" i="4" s="1"/>
  <c r="X16" i="4"/>
  <c r="T16" i="4" s="1" a="1"/>
  <c r="T16" i="4" s="1"/>
  <c r="X17" i="4"/>
  <c r="U17" i="4" s="1" a="1"/>
  <c r="U17" i="4" s="1"/>
  <c r="V17" i="4" s="1"/>
  <c r="X18" i="4"/>
  <c r="U18" i="4" s="1" a="1"/>
  <c r="U18" i="4" s="1"/>
  <c r="V18" i="4" s="1"/>
  <c r="X19" i="4"/>
  <c r="T19" i="4" s="1" a="1"/>
  <c r="T19" i="4" s="1"/>
  <c r="X20" i="4"/>
  <c r="T20" i="4" s="1" a="1"/>
  <c r="T20" i="4" s="1"/>
  <c r="X21" i="4"/>
  <c r="U21" i="4" s="1" a="1"/>
  <c r="U21" i="4" s="1"/>
  <c r="V21" i="4" s="1"/>
  <c r="X22" i="4"/>
  <c r="U22" i="4" s="1" a="1"/>
  <c r="U22" i="4" s="1"/>
  <c r="V22" i="4" s="1"/>
  <c r="X23" i="4"/>
  <c r="T23" i="4" s="1" a="1"/>
  <c r="T23" i="4" s="1"/>
  <c r="X24" i="4"/>
  <c r="T24" i="4" s="1" a="1"/>
  <c r="T24" i="4" s="1"/>
  <c r="X25" i="4"/>
  <c r="U25" i="4" s="1" a="1"/>
  <c r="U25" i="4" s="1"/>
  <c r="V25" i="4" s="1"/>
  <c r="X26" i="4"/>
  <c r="U26" i="4" s="1" a="1"/>
  <c r="U26" i="4" s="1"/>
  <c r="V26" i="4" s="1"/>
  <c r="X27" i="4"/>
  <c r="T27" i="4" s="1" a="1"/>
  <c r="T27" i="4" s="1"/>
  <c r="X28" i="4"/>
  <c r="T28" i="4" s="1" a="1"/>
  <c r="T28" i="4" s="1"/>
  <c r="X29" i="4"/>
  <c r="U29" i="4" s="1" a="1"/>
  <c r="U29" i="4" s="1"/>
  <c r="V29" i="4" s="1"/>
  <c r="X30" i="4"/>
  <c r="U30" i="4" s="1" a="1"/>
  <c r="U30" i="4" s="1"/>
  <c r="V30" i="4" s="1"/>
  <c r="X31" i="4"/>
  <c r="T31" i="4" s="1" a="1"/>
  <c r="T31" i="4" s="1"/>
  <c r="X32" i="4"/>
  <c r="T32" i="4" s="1" a="1"/>
  <c r="T32" i="4" s="1"/>
  <c r="X33" i="4"/>
  <c r="U33" i="4" s="1" a="1"/>
  <c r="U33" i="4" s="1"/>
  <c r="V33" i="4" s="1"/>
  <c r="X34" i="4"/>
  <c r="U34" i="4" s="1" a="1"/>
  <c r="U34" i="4" s="1"/>
  <c r="V34" i="4" s="1"/>
  <c r="X35" i="4"/>
  <c r="T35" i="4" s="1" a="1"/>
  <c r="T35" i="4" s="1"/>
  <c r="X36" i="4"/>
  <c r="T36" i="4" s="1" a="1"/>
  <c r="T36" i="4" s="1"/>
  <c r="X37" i="4"/>
  <c r="U37" i="4" s="1" a="1"/>
  <c r="U37" i="4" s="1"/>
  <c r="V37" i="4" s="1"/>
  <c r="X38" i="4"/>
  <c r="U38" i="4" s="1" a="1"/>
  <c r="U38" i="4" s="1"/>
  <c r="V38" i="4" s="1"/>
  <c r="X39" i="4"/>
  <c r="T39" i="4" s="1" a="1"/>
  <c r="T39" i="4" s="1"/>
  <c r="X41" i="4"/>
  <c r="T41" i="4" s="1" a="1"/>
  <c r="T41" i="4" s="1"/>
  <c r="X40" i="4"/>
  <c r="U40" i="4" s="1" a="1"/>
  <c r="U40" i="4" s="1"/>
  <c r="V40" i="4" s="1"/>
  <c r="X42" i="4"/>
  <c r="U42" i="4" s="1" a="1"/>
  <c r="U42" i="4" s="1"/>
  <c r="V42" i="4" s="1"/>
  <c r="X43" i="4"/>
  <c r="T43" i="4" s="1" a="1"/>
  <c r="T43" i="4" s="1"/>
  <c r="X44" i="4"/>
  <c r="T44" i="4" s="1" a="1"/>
  <c r="T44" i="4" s="1"/>
  <c r="X45" i="4"/>
  <c r="U45" i="4" s="1" a="1"/>
  <c r="U45" i="4" s="1"/>
  <c r="V45" i="4" s="1"/>
  <c r="X46" i="4"/>
  <c r="U46" i="4" s="1" a="1"/>
  <c r="U46" i="4" s="1"/>
  <c r="V46" i="4" s="1"/>
  <c r="X47" i="4"/>
  <c r="T47" i="4" s="1" a="1"/>
  <c r="T47" i="4" s="1"/>
  <c r="X48" i="4"/>
  <c r="T48" i="4" s="1" a="1"/>
  <c r="T48" i="4" s="1"/>
  <c r="X49" i="4"/>
  <c r="U49" i="4" s="1" a="1"/>
  <c r="U49" i="4" s="1"/>
  <c r="V49" i="4" s="1"/>
  <c r="X50" i="4"/>
  <c r="U50" i="4" s="1" a="1"/>
  <c r="U50" i="4" s="1"/>
  <c r="V50" i="4" s="1"/>
  <c r="X51" i="4"/>
  <c r="T51" i="4" s="1" a="1"/>
  <c r="T51" i="4" s="1"/>
  <c r="X52" i="4"/>
  <c r="T52" i="4" s="1" a="1"/>
  <c r="T52" i="4" s="1"/>
  <c r="X53" i="4"/>
  <c r="U53" i="4" s="1" a="1"/>
  <c r="U53" i="4" s="1"/>
  <c r="V53" i="4" s="1"/>
  <c r="X54" i="4"/>
  <c r="U54" i="4" s="1" a="1"/>
  <c r="U54" i="4" s="1"/>
  <c r="V54" i="4" s="1"/>
  <c r="X55" i="4"/>
  <c r="T55" i="4" s="1" a="1"/>
  <c r="T55" i="4" s="1"/>
  <c r="R22" i="3"/>
  <c r="R23" i="3"/>
  <c r="R24" i="3"/>
  <c r="R25" i="3"/>
  <c r="R26" i="3"/>
  <c r="R27" i="3"/>
  <c r="R28" i="3"/>
  <c r="R29" i="3"/>
  <c r="Q22" i="3"/>
  <c r="Q23" i="3"/>
  <c r="Q24" i="3"/>
  <c r="Q25" i="3"/>
  <c r="Q26" i="3"/>
  <c r="Q27" i="3"/>
  <c r="Q28" i="3"/>
  <c r="Q29" i="3"/>
  <c r="P22" i="3"/>
  <c r="P23" i="3"/>
  <c r="P24" i="3"/>
  <c r="P25" i="3"/>
  <c r="P26" i="3"/>
  <c r="P27" i="3"/>
  <c r="P28" i="3"/>
  <c r="P29" i="3"/>
  <c r="O22" i="3"/>
  <c r="O23" i="3"/>
  <c r="O24" i="3"/>
  <c r="O25" i="3"/>
  <c r="O26" i="3"/>
  <c r="O27" i="3"/>
  <c r="O28" i="3"/>
  <c r="O29" i="3"/>
  <c r="N22" i="3"/>
  <c r="N23" i="3"/>
  <c r="N24" i="3"/>
  <c r="N25" i="3"/>
  <c r="N26" i="3"/>
  <c r="N27" i="3"/>
  <c r="N28" i="3"/>
  <c r="N29" i="3"/>
  <c r="L15" i="9"/>
  <c r="W20" i="9"/>
  <c r="V20" i="9"/>
  <c r="U20" i="9"/>
  <c r="S21" i="9"/>
  <c r="S22" i="9"/>
  <c r="S23" i="9"/>
  <c r="S24" i="9"/>
  <c r="S25" i="9"/>
  <c r="S26" i="9"/>
  <c r="S27" i="9"/>
  <c r="S28" i="9"/>
  <c r="S29" i="9"/>
  <c r="S30" i="9"/>
  <c r="S31" i="9"/>
  <c r="S32" i="9"/>
  <c r="S33" i="9"/>
  <c r="S34" i="9"/>
  <c r="S35" i="9"/>
  <c r="S36" i="9"/>
  <c r="S37" i="9"/>
  <c r="S38" i="9"/>
  <c r="S39" i="9"/>
  <c r="S40" i="9"/>
  <c r="S41" i="9"/>
  <c r="S42" i="9"/>
  <c r="S43" i="9"/>
  <c r="S44" i="9"/>
  <c r="S45" i="9"/>
  <c r="S46" i="9"/>
  <c r="S47" i="9"/>
  <c r="S48" i="9"/>
  <c r="S49" i="9"/>
  <c r="S50" i="9"/>
  <c r="S51" i="9"/>
  <c r="S52" i="9"/>
  <c r="S53" i="9"/>
  <c r="S54" i="9"/>
  <c r="S55" i="9"/>
  <c r="S56" i="9"/>
  <c r="S57" i="9"/>
  <c r="S58" i="9"/>
  <c r="S59" i="9"/>
  <c r="S60" i="9"/>
  <c r="S61" i="9"/>
  <c r="S62" i="9"/>
  <c r="S63" i="9"/>
  <c r="S64" i="9"/>
  <c r="S65" i="9"/>
  <c r="S66" i="9"/>
  <c r="S67" i="9"/>
  <c r="S68" i="9"/>
  <c r="S69" i="9"/>
  <c r="S70" i="9"/>
  <c r="S71" i="9"/>
  <c r="S72" i="9"/>
  <c r="S73" i="9"/>
  <c r="S74" i="9"/>
  <c r="S75" i="9"/>
  <c r="S76" i="9"/>
  <c r="S77" i="9"/>
  <c r="S78" i="9"/>
  <c r="S79" i="9"/>
  <c r="S80" i="9"/>
  <c r="S81" i="9"/>
  <c r="S82" i="9"/>
  <c r="S83" i="9"/>
  <c r="S84" i="9"/>
  <c r="S85" i="9"/>
  <c r="S86" i="9"/>
  <c r="S87" i="9"/>
  <c r="S88" i="9"/>
  <c r="S89" i="9"/>
  <c r="S90" i="9"/>
  <c r="S91" i="9"/>
  <c r="S92" i="9"/>
  <c r="S93" i="9"/>
  <c r="S94" i="9"/>
  <c r="S95" i="9"/>
  <c r="S20" i="9"/>
  <c r="Q21" i="9"/>
  <c r="Q22"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20" i="9"/>
  <c r="L13" i="9"/>
  <c r="L12" i="9"/>
  <c r="L11" i="9"/>
  <c r="R11" i="9"/>
  <c r="S11" i="9" s="1"/>
  <c r="Q11" i="9"/>
  <c r="U52" i="4" l="1" a="1"/>
  <c r="U52" i="4" s="1"/>
  <c r="V52" i="4" s="1"/>
  <c r="U36" i="4" a="1"/>
  <c r="U36" i="4" s="1"/>
  <c r="V36" i="4" s="1"/>
  <c r="U20" i="4" a="1"/>
  <c r="U20" i="4" s="1"/>
  <c r="V20" i="4" s="1"/>
  <c r="T54" i="4" a="1"/>
  <c r="T54" i="4" s="1"/>
  <c r="T38" i="4" a="1"/>
  <c r="T38" i="4" s="1"/>
  <c r="T22" i="4" a="1"/>
  <c r="T22" i="4" s="1"/>
  <c r="Q18" i="9"/>
  <c r="U48" i="4" a="1"/>
  <c r="U48" i="4" s="1"/>
  <c r="V48" i="4" s="1"/>
  <c r="U32" i="4" a="1"/>
  <c r="U32" i="4" s="1"/>
  <c r="V32" i="4" s="1"/>
  <c r="U16" i="4" a="1"/>
  <c r="U16" i="4" s="1"/>
  <c r="V16" i="4" s="1"/>
  <c r="T50" i="4" a="1"/>
  <c r="T50" i="4" s="1"/>
  <c r="T34" i="4" a="1"/>
  <c r="T34" i="4" s="1"/>
  <c r="T18" i="4" a="1"/>
  <c r="T18" i="4" s="1"/>
  <c r="U44" i="4" a="1"/>
  <c r="U44" i="4" s="1"/>
  <c r="V44" i="4" s="1"/>
  <c r="U28" i="4" a="1"/>
  <c r="U28" i="4" s="1"/>
  <c r="V28" i="4" s="1"/>
  <c r="U12" i="4" a="1"/>
  <c r="U12" i="4" s="1"/>
  <c r="V12" i="4" s="1"/>
  <c r="T46" i="4" a="1"/>
  <c r="T46" i="4" s="1"/>
  <c r="T30" i="4" a="1"/>
  <c r="T30" i="4" s="1"/>
  <c r="T14" i="4" a="1"/>
  <c r="T14" i="4" s="1"/>
  <c r="S18" i="9"/>
  <c r="U41" i="4" a="1"/>
  <c r="U41" i="4" s="1"/>
  <c r="V41" i="4" s="1"/>
  <c r="U24" i="4" a="1"/>
  <c r="U24" i="4" s="1"/>
  <c r="V24" i="4" s="1"/>
  <c r="U8" i="4" a="1"/>
  <c r="U8" i="4" s="1"/>
  <c r="V8" i="4" s="1"/>
  <c r="T42" i="4" a="1"/>
  <c r="T42" i="4" s="1"/>
  <c r="T26" i="4" a="1"/>
  <c r="T26" i="4" s="1"/>
  <c r="T10" i="4" a="1"/>
  <c r="T10" i="4" s="1"/>
  <c r="Z18" i="9"/>
  <c r="U55" i="4" a="1"/>
  <c r="U55" i="4" s="1"/>
  <c r="V55" i="4" s="1"/>
  <c r="U51" i="4" a="1"/>
  <c r="U51" i="4" s="1"/>
  <c r="V51" i="4" s="1"/>
  <c r="U47" i="4" a="1"/>
  <c r="U47" i="4" s="1"/>
  <c r="V47" i="4" s="1"/>
  <c r="U43" i="4" a="1"/>
  <c r="U43" i="4" s="1"/>
  <c r="V43" i="4" s="1"/>
  <c r="U39" i="4" a="1"/>
  <c r="U39" i="4" s="1"/>
  <c r="V39" i="4" s="1"/>
  <c r="U35" i="4" a="1"/>
  <c r="U35" i="4" s="1"/>
  <c r="V35" i="4" s="1"/>
  <c r="U31" i="4" a="1"/>
  <c r="U31" i="4" s="1"/>
  <c r="V31" i="4" s="1"/>
  <c r="U27" i="4" a="1"/>
  <c r="U27" i="4" s="1"/>
  <c r="V27" i="4" s="1"/>
  <c r="U23" i="4" a="1"/>
  <c r="U23" i="4" s="1"/>
  <c r="V23" i="4" s="1"/>
  <c r="U19" i="4" a="1"/>
  <c r="U19" i="4" s="1"/>
  <c r="V19" i="4" s="1"/>
  <c r="U15" i="4" a="1"/>
  <c r="U15" i="4" s="1"/>
  <c r="V15" i="4" s="1"/>
  <c r="U11" i="4" a="1"/>
  <c r="U11" i="4" s="1"/>
  <c r="V11" i="4" s="1"/>
  <c r="U7" i="4" a="1"/>
  <c r="U7" i="4" s="1"/>
  <c r="V7" i="4" s="1"/>
  <c r="T53" i="4" a="1"/>
  <c r="T53" i="4" s="1"/>
  <c r="T49" i="4" a="1"/>
  <c r="T49" i="4" s="1"/>
  <c r="T45" i="4" a="1"/>
  <c r="T45" i="4" s="1"/>
  <c r="T40" i="4" a="1"/>
  <c r="T40" i="4" s="1"/>
  <c r="T37" i="4" a="1"/>
  <c r="T37" i="4" s="1"/>
  <c r="T33" i="4" a="1"/>
  <c r="T33" i="4" s="1"/>
  <c r="T29" i="4" a="1"/>
  <c r="T29" i="4" s="1"/>
  <c r="T25" i="4" a="1"/>
  <c r="T25" i="4" s="1"/>
  <c r="T21" i="4" a="1"/>
  <c r="T21" i="4" s="1"/>
  <c r="T17" i="4" a="1"/>
  <c r="T17" i="4" s="1"/>
  <c r="T13" i="4" a="1"/>
  <c r="T13" i="4" s="1"/>
  <c r="T9" i="4" a="1"/>
  <c r="T9" i="4" s="1"/>
  <c r="L14" i="9"/>
  <c r="C4" i="1" l="1"/>
  <c r="C6" i="1"/>
  <c r="C7" i="1" l="1"/>
  <c r="C5" i="1"/>
  <c r="C143" i="1" l="1"/>
  <c r="C142" i="1"/>
  <c r="C60" i="1"/>
  <c r="P2" i="9" s="1"/>
  <c r="C59" i="1"/>
  <c r="P1" i="9" s="1"/>
  <c r="C145" i="1"/>
  <c r="F3" i="5" s="1"/>
  <c r="C149" i="1"/>
  <c r="F7" i="5" s="1"/>
  <c r="C153" i="1"/>
  <c r="C157" i="1"/>
  <c r="F46" i="5" s="1"/>
  <c r="C161" i="1"/>
  <c r="F115" i="5" s="1"/>
  <c r="C155" i="1"/>
  <c r="F14" i="5" s="1"/>
  <c r="C144" i="1"/>
  <c r="E2" i="5" s="1"/>
  <c r="C152" i="1"/>
  <c r="E11" i="5" s="1"/>
  <c r="C160" i="1"/>
  <c r="F91" i="5" s="1"/>
  <c r="C146" i="1"/>
  <c r="C150" i="1"/>
  <c r="F8" i="5" s="1"/>
  <c r="C154" i="1"/>
  <c r="F13" i="5" s="1"/>
  <c r="C158" i="1"/>
  <c r="F68" i="5" s="1"/>
  <c r="C147" i="1"/>
  <c r="F5" i="5" s="1"/>
  <c r="C151" i="1"/>
  <c r="C159" i="1"/>
  <c r="F69" i="5" s="1"/>
  <c r="C148" i="1"/>
  <c r="C156" i="1"/>
  <c r="F20" i="5" s="1"/>
  <c r="B2" i="5"/>
  <c r="C114" i="1"/>
  <c r="D9" i="8" s="1"/>
  <c r="C123" i="1"/>
  <c r="D4" i="9" s="1"/>
  <c r="C127" i="1"/>
  <c r="D8" i="9" s="1"/>
  <c r="C131" i="1"/>
  <c r="E12" i="9" s="1"/>
  <c r="C135" i="1"/>
  <c r="H18" i="9" s="1"/>
  <c r="C139" i="1"/>
  <c r="H19" i="9" s="1"/>
  <c r="C126" i="1"/>
  <c r="D7" i="9" s="1"/>
  <c r="C138" i="1"/>
  <c r="G19" i="9" s="1"/>
  <c r="C124" i="1"/>
  <c r="D5" i="9" s="1"/>
  <c r="C128" i="1"/>
  <c r="D10" i="9" s="1"/>
  <c r="C132" i="1"/>
  <c r="E13" i="9" s="1"/>
  <c r="C136" i="1"/>
  <c r="E19" i="9" s="1"/>
  <c r="C140" i="1"/>
  <c r="I19" i="9" s="1"/>
  <c r="C130" i="1"/>
  <c r="E11" i="9" s="1"/>
  <c r="C121" i="1"/>
  <c r="C125" i="1"/>
  <c r="D6" i="9" s="1"/>
  <c r="C129" i="1"/>
  <c r="L10" i="9" s="1"/>
  <c r="C133" i="1"/>
  <c r="E14" i="9" s="1"/>
  <c r="C137" i="1"/>
  <c r="F19" i="9" s="1"/>
  <c r="C141" i="1"/>
  <c r="J19" i="9" s="1"/>
  <c r="C122" i="1"/>
  <c r="D3" i="9" s="1"/>
  <c r="C134" i="1"/>
  <c r="E15" i="9" s="1"/>
  <c r="C116" i="1"/>
  <c r="F9" i="8" s="1"/>
  <c r="C115" i="1"/>
  <c r="E9" i="8" s="1"/>
  <c r="C118" i="1"/>
  <c r="H9" i="8" s="1"/>
  <c r="C117" i="1"/>
  <c r="G9" i="8" s="1"/>
  <c r="C98" i="1"/>
  <c r="C108" i="1"/>
  <c r="C112" i="1"/>
  <c r="D6" i="8" s="1"/>
  <c r="C111" i="1"/>
  <c r="D5" i="8" s="1"/>
  <c r="C109" i="1"/>
  <c r="D3" i="8" s="1"/>
  <c r="C113" i="1"/>
  <c r="C119" i="1"/>
  <c r="C120" i="1"/>
  <c r="C110" i="1"/>
  <c r="D4" i="8" s="1"/>
  <c r="C107" i="1"/>
  <c r="C106" i="1"/>
  <c r="C105" i="1"/>
  <c r="C99" i="1"/>
  <c r="D15" i="4" s="1"/>
  <c r="C103" i="1"/>
  <c r="G16" i="4" s="1"/>
  <c r="C101" i="1"/>
  <c r="E16" i="4" s="1"/>
  <c r="C100" i="1"/>
  <c r="D16" i="4" s="1"/>
  <c r="C104" i="1"/>
  <c r="H16" i="4" s="1"/>
  <c r="C102" i="1"/>
  <c r="F16" i="4" s="1"/>
  <c r="C89" i="1"/>
  <c r="D4" i="4" s="1"/>
  <c r="C93" i="1"/>
  <c r="D8" i="4" s="1"/>
  <c r="C97" i="1"/>
  <c r="C90" i="1"/>
  <c r="D6" i="4" s="1"/>
  <c r="C94" i="1"/>
  <c r="D9" i="4" s="1"/>
  <c r="C96" i="1"/>
  <c r="D11" i="4" s="1"/>
  <c r="C91" i="1"/>
  <c r="C95" i="1"/>
  <c r="D10" i="4" s="1"/>
  <c r="C92" i="1"/>
  <c r="D7" i="4" s="1"/>
  <c r="C57" i="1"/>
  <c r="C53" i="1"/>
  <c r="B2" i="2"/>
  <c r="C56" i="1"/>
  <c r="C58" i="1"/>
  <c r="C41" i="1"/>
  <c r="C45" i="1"/>
  <c r="C49" i="1"/>
  <c r="C54" i="1"/>
  <c r="C63" i="1"/>
  <c r="D4" i="3" s="1"/>
  <c r="C67" i="1"/>
  <c r="D9" i="3" s="1"/>
  <c r="C71" i="1"/>
  <c r="C75" i="1"/>
  <c r="E18" i="3" s="1"/>
  <c r="C79" i="1"/>
  <c r="E118" i="3" s="1"/>
  <c r="C83" i="1"/>
  <c r="C87" i="1"/>
  <c r="C43" i="1"/>
  <c r="F4" i="2" s="1"/>
  <c r="C47" i="1"/>
  <c r="F9" i="2" s="1"/>
  <c r="C61" i="1"/>
  <c r="D2" i="3" s="1"/>
  <c r="C69" i="1"/>
  <c r="D11" i="3" s="1"/>
  <c r="C77" i="1"/>
  <c r="D117" i="3" s="1"/>
  <c r="C81" i="1"/>
  <c r="D187" i="3" s="1"/>
  <c r="C44" i="1"/>
  <c r="F5" i="2" s="1"/>
  <c r="C52" i="1"/>
  <c r="F14" i="2" s="1"/>
  <c r="C66" i="1"/>
  <c r="D8" i="3" s="1"/>
  <c r="C74" i="1"/>
  <c r="D18" i="3" s="1"/>
  <c r="C82" i="1"/>
  <c r="E187" i="3" s="1"/>
  <c r="C86" i="1"/>
  <c r="C42" i="1"/>
  <c r="E3" i="2" s="1"/>
  <c r="C46" i="1"/>
  <c r="E8" i="2" s="1"/>
  <c r="C50" i="1"/>
  <c r="F12" i="2" s="1"/>
  <c r="C55" i="1"/>
  <c r="G19" i="2" s="1"/>
  <c r="C64" i="1"/>
  <c r="D5" i="3" s="1"/>
  <c r="C68" i="1"/>
  <c r="D10" i="3" s="1"/>
  <c r="C72" i="1"/>
  <c r="C76" i="1"/>
  <c r="F18" i="3" s="1"/>
  <c r="C80" i="1"/>
  <c r="D186" i="3" s="1"/>
  <c r="C84" i="1"/>
  <c r="C88" i="1"/>
  <c r="D3" i="4" s="1"/>
  <c r="C51" i="1"/>
  <c r="C65" i="1"/>
  <c r="D6" i="3" s="1"/>
  <c r="C73" i="1"/>
  <c r="D17" i="3" s="1"/>
  <c r="C85" i="1"/>
  <c r="C48" i="1"/>
  <c r="F10" i="2" s="1"/>
  <c r="C62" i="1"/>
  <c r="D3" i="3" s="1"/>
  <c r="C70" i="1"/>
  <c r="D12" i="3" s="1"/>
  <c r="C78" i="1"/>
  <c r="D118" i="3" s="1"/>
  <c r="C8" i="1"/>
  <c r="C9" i="1"/>
  <c r="C10" i="1"/>
  <c r="C11" i="1" s="1"/>
  <c r="F19" i="2" l="1"/>
  <c r="F16" i="2"/>
  <c r="F13" i="2"/>
  <c r="F11" i="2"/>
  <c r="F4" i="5"/>
  <c r="F6" i="5"/>
  <c r="F9" i="5"/>
  <c r="F12" i="5"/>
  <c r="D2" i="9"/>
  <c r="D13" i="4"/>
  <c r="M2" i="8"/>
  <c r="M1" i="8"/>
  <c r="D7" i="8"/>
  <c r="D2" i="8"/>
  <c r="F2" i="2"/>
  <c r="L1" i="3"/>
  <c r="M1" i="4"/>
  <c r="L2" i="3"/>
  <c r="M2" i="4"/>
  <c r="D2" i="4"/>
  <c r="D14" i="3"/>
  <c r="F6" i="2"/>
</calcChain>
</file>

<file path=xl/comments1.xml><?xml version="1.0" encoding="utf-8"?>
<comments xmlns="http://schemas.openxmlformats.org/spreadsheetml/2006/main">
  <authors>
    <author>Heidi Enho</author>
  </authors>
  <commentList>
    <comment ref="N22" authorId="0" shapeId="0">
      <text>
        <r>
          <rPr>
            <sz val="9"/>
            <color indexed="81"/>
            <rFont val="Tahoma"/>
            <charset val="1"/>
          </rPr>
          <t xml:space="preserve">VASTINE (MATCH) etsii kyseisen urheilijan sijainnin ja INDEKSI (INDEX) poimiii kyseisestä sijainnista maan.
</t>
        </r>
      </text>
    </comment>
    <comment ref="O22" authorId="0" shapeId="0">
      <text>
        <r>
          <rPr>
            <b/>
            <sz val="9"/>
            <color indexed="81"/>
            <rFont val="Tahoma"/>
            <charset val="1"/>
          </rPr>
          <t>PHAKU (VLOOKUP) etsii kyseisen urheilijan iän.</t>
        </r>
        <r>
          <rPr>
            <sz val="9"/>
            <color indexed="81"/>
            <rFont val="Tahoma"/>
            <charset val="1"/>
          </rPr>
          <t xml:space="preserve">
</t>
        </r>
      </text>
    </comment>
    <comment ref="P22" authorId="0" shapeId="0">
      <text>
        <r>
          <rPr>
            <sz val="9"/>
            <color indexed="81"/>
            <rFont val="Tahoma"/>
            <family val="2"/>
          </rPr>
          <t>Koska jokaisella urheilijalla on vain yksi aika per kierros, ne voidaan noutaa käyttämällä SUMMA.JOS.JOUKKO (SUMIFS) -funktiota. Funktio siis käytännössä summaa yhteen kriteerin perusteella määritetyn rivin eli sen yhden löytämänsä luvun.</t>
        </r>
        <r>
          <rPr>
            <sz val="9"/>
            <color indexed="81"/>
            <rFont val="Tahoma"/>
            <charset val="1"/>
          </rPr>
          <t xml:space="preserve">
Tätä kaavaa ei voisi käyttää, jos kullakin urheilijalla olisi useita aikoja per erä.</t>
        </r>
      </text>
    </comment>
  </commentList>
</comments>
</file>

<file path=xl/comments2.xml><?xml version="1.0" encoding="utf-8"?>
<comments xmlns="http://schemas.openxmlformats.org/spreadsheetml/2006/main">
  <authors>
    <author>Heidi Enho</author>
  </authors>
  <commentList>
    <comment ref="U7" authorId="0" shapeId="0">
      <text>
        <r>
          <rPr>
            <sz val="10"/>
            <color indexed="81"/>
            <rFont val="Tahoma"/>
            <family val="2"/>
          </rPr>
          <t>Tämä funktio noutaa useiden ehtojen perusteella tiedon (sekä maan että ajan pitää olla sama, jonka perusteella noudetaan urheilijan numero). Kaava on ns. Matriisikaava, joten se pitää hyväksyä ctrl + shift + enter -näppäinyhdistelmällä. Myös silloin, kun kaavaa muokataan. Muuten tuloksena on virheilmoituksia.</t>
        </r>
        <r>
          <rPr>
            <sz val="9"/>
            <color indexed="81"/>
            <rFont val="Tahoma"/>
            <charset val="1"/>
          </rPr>
          <t xml:space="preserve">
Round number on noudettu samanlaisella logiikalla.</t>
        </r>
      </text>
    </comment>
    <comment ref="X7" authorId="0" shapeId="0">
      <text>
        <r>
          <rPr>
            <sz val="9"/>
            <color indexed="81"/>
            <rFont val="Tahoma"/>
            <family val="2"/>
          </rPr>
          <t xml:space="preserve">Tämä funktio on olemassa vain 2016 -versiossa, jos lisenssi on O365. O365-versioissa on uusia funktioita, joita ei löydy muista Excel-versioista.
</t>
        </r>
      </text>
    </comment>
  </commentList>
</comments>
</file>

<file path=xl/sharedStrings.xml><?xml version="1.0" encoding="utf-8"?>
<sst xmlns="http://schemas.openxmlformats.org/spreadsheetml/2006/main" count="2100" uniqueCount="1230">
  <si>
    <t>Click here for English</t>
  </si>
  <si>
    <t>Select Message</t>
  </si>
  <si>
    <t>Language #</t>
  </si>
  <si>
    <t>Selected Language</t>
  </si>
  <si>
    <t>English</t>
  </si>
  <si>
    <t>Language</t>
  </si>
  <si>
    <t>Spanish</t>
  </si>
  <si>
    <t>French</t>
  </si>
  <si>
    <t>Message_ID</t>
  </si>
  <si>
    <t>Message ID</t>
  </si>
  <si>
    <t>#ExcelWorldChamp</t>
  </si>
  <si>
    <t>Selections</t>
  </si>
  <si>
    <t>Competition #</t>
  </si>
  <si>
    <t>Competition Name</t>
  </si>
  <si>
    <t>#ExcelChampMX</t>
  </si>
  <si>
    <t>Competition Web URL</t>
  </si>
  <si>
    <t>MX</t>
  </si>
  <si>
    <t>Competition Email</t>
  </si>
  <si>
    <t>ExcelWorldChamp@service.microsoft.com</t>
  </si>
  <si>
    <t>ExcelChampMX@service.microsoft.com</t>
  </si>
  <si>
    <t>Competition Email URL</t>
  </si>
  <si>
    <t>Good luck!</t>
  </si>
  <si>
    <t>Name</t>
  </si>
  <si>
    <t>Country</t>
  </si>
  <si>
    <t>Data Relays - Part 1</t>
  </si>
  <si>
    <t>Table 2 contains each athlete's home country</t>
  </si>
  <si>
    <t>Table 1: Performance</t>
  </si>
  <si>
    <t>Result Time (s)</t>
  </si>
  <si>
    <t>Table 2: Athletes by Country</t>
  </si>
  <si>
    <t>Table 3: Athlete Ages</t>
  </si>
  <si>
    <t>Information in your table should appear EXACTLY as it is listed in the provided data tables</t>
  </si>
  <si>
    <t>Did you know?</t>
  </si>
  <si>
    <t>Each country should appear only once in your table</t>
  </si>
  <si>
    <t>Countries should be sorted based on performance (fastest result time listed first, slowest time listed last)</t>
  </si>
  <si>
    <t>Age (Years)</t>
  </si>
  <si>
    <t>If athletes have the same Result Time in Round 3, further sort athletes using Round 2 Result Time (fastest Result Time first)</t>
  </si>
  <si>
    <t>Table 1 contains each athlete's performance in 3 rounds of races</t>
  </si>
  <si>
    <t>Round Number</t>
  </si>
  <si>
    <t>If countries have the same Result Time, further sort countries using the Athlete Number (smallest number first)</t>
  </si>
  <si>
    <t>Athlete Number</t>
  </si>
  <si>
    <t>Table 1: Performance in All Rounds</t>
  </si>
  <si>
    <t>Response Section</t>
  </si>
  <si>
    <t>Below are 3 tables about athletes that competed in the Athletics 100M event</t>
  </si>
  <si>
    <t>Below is a table about athletes that competed in the Athletics 200M event</t>
  </si>
  <si>
    <t>Athlete names should be sorted based on their performance in Round 3 (fastest Result Time listed first, slowest Result Time listed last)</t>
  </si>
  <si>
    <t>Learn more about what's new in Excel 2016 here</t>
  </si>
  <si>
    <t>Get Started &gt;&gt;</t>
  </si>
  <si>
    <t>https://www.edx.org/course/introduction-data-analysis-using-excel-microsoft-dat205x-0</t>
  </si>
  <si>
    <t>Year</t>
  </si>
  <si>
    <t>Chart Gymnastics</t>
  </si>
  <si>
    <t>Events</t>
  </si>
  <si>
    <t>Participating Countries</t>
  </si>
  <si>
    <t>Competitors (Men)</t>
  </si>
  <si>
    <t>Competitors (Women)</t>
  </si>
  <si>
    <t>Formula Wrestling</t>
  </si>
  <si>
    <t>In Excel 2016, there are many new chart types and Office365 subscribers get access to new chart types as Microsoft develops them</t>
  </si>
  <si>
    <t>Age</t>
  </si>
  <si>
    <t>Round 1</t>
  </si>
  <si>
    <t>Round 2</t>
  </si>
  <si>
    <t>Round 3</t>
  </si>
  <si>
    <t>In the response section to the right, visualize the data below to best represent the change of the games over time</t>
  </si>
  <si>
    <t>Questions</t>
  </si>
  <si>
    <t>Answer</t>
  </si>
  <si>
    <t>Answer the questions using the data below</t>
  </si>
  <si>
    <t>Use formulas so that your answers automatically update if the data changes</t>
  </si>
  <si>
    <t>Working Space</t>
  </si>
  <si>
    <t>What was the age of the youngest athlete?</t>
  </si>
  <si>
    <t>What was the average result time across all rounds of the competition?</t>
  </si>
  <si>
    <t>How many athletes were age 25 or younger?</t>
  </si>
  <si>
    <t>Next &gt;&gt;</t>
  </si>
  <si>
    <t>Welcome to Round 1!</t>
  </si>
  <si>
    <t>Challenge 1: Data Relays</t>
  </si>
  <si>
    <t>Challenge 2: Chart Gymnastics</t>
  </si>
  <si>
    <t>Challenge 3: Formula Wrestling</t>
  </si>
  <si>
    <t>Data Relays - Part 2</t>
  </si>
  <si>
    <t>Save your completed workbook as an ".xlsx" file</t>
  </si>
  <si>
    <t>How to post an image to the Community</t>
  </si>
  <si>
    <t>Click the "Reply" button</t>
  </si>
  <si>
    <t>Click the "Choose Files" button</t>
  </si>
  <si>
    <t>A browser window will open for you to select the picture you want to upload</t>
  </si>
  <si>
    <t>After the picture is uploaded, click the "Done" button on the bottom right</t>
  </si>
  <si>
    <t>This workbook includes three challenges:</t>
  </si>
  <si>
    <t>To enter the competition:</t>
  </si>
  <si>
    <t>Complete the challenges to the best of your ability.  You do not have to answer every question</t>
  </si>
  <si>
    <t>For each athlete, list their name, country, age, and Result Time in ALL rounds of the competition in a single row</t>
  </si>
  <si>
    <t>For each performance, include the name, athlete number, country, round number, and result time in a single row</t>
  </si>
  <si>
    <t>For detailed instructions on how to upload your picture, see worksheet "04" of this workbook</t>
  </si>
  <si>
    <t>The table below shows some historical data about the Olympics</t>
  </si>
  <si>
    <t>Your responses will be scored for accurately answering the question, even if the data changes.</t>
  </si>
  <si>
    <t>How many different countries participated?</t>
  </si>
  <si>
    <t>Use this space to make additional calculations.  Insert or resize columns if you need additional space</t>
  </si>
  <si>
    <t>You can you use the Working Space to the right to do additional calculations to support your answers.</t>
  </si>
  <si>
    <t>Answer formulas may reference your Working Space calculations</t>
  </si>
  <si>
    <t>You're Done!  Now you need to submit this test</t>
  </si>
  <si>
    <t>Save this completed workbook as an ".xlsx" file</t>
  </si>
  <si>
    <t>Send your file from the same email address you use for your sign-up and posting activity in the Excel community</t>
  </si>
  <si>
    <t>The more likes you get in the community will boost your score for Challenge 2.  See below for more details on how to post</t>
  </si>
  <si>
    <t>Thanks for participating!</t>
  </si>
  <si>
    <t>Your done! Your image is shared.</t>
  </si>
  <si>
    <t xml:space="preserve">Click the "Post" button on the bottom right. </t>
  </si>
  <si>
    <t>Competition Flag</t>
  </si>
  <si>
    <t>0.0.01</t>
  </si>
  <si>
    <t>0.0.02</t>
  </si>
  <si>
    <t>0.0.03</t>
  </si>
  <si>
    <t>0.0.04</t>
  </si>
  <si>
    <t>0.0.05</t>
  </si>
  <si>
    <t>0.0.06</t>
  </si>
  <si>
    <t>0.0.07</t>
  </si>
  <si>
    <t>0.0.08</t>
  </si>
  <si>
    <t>0.0.09</t>
  </si>
  <si>
    <t>0.0.10</t>
  </si>
  <si>
    <t>0.0.11</t>
  </si>
  <si>
    <t>0.0.12</t>
  </si>
  <si>
    <t>0.0.13</t>
  </si>
  <si>
    <t>0.0.14</t>
  </si>
  <si>
    <t>Competition URL</t>
  </si>
  <si>
    <t>Bienvenido a la primera Ronda!</t>
  </si>
  <si>
    <t>Este libro incluye tres retos:</t>
  </si>
  <si>
    <t>Reto 1: Datos de Relevos</t>
  </si>
  <si>
    <t>Reto 2: Gimnasia de datos</t>
  </si>
  <si>
    <t>Reto 3: Lucha de Fórmulas</t>
  </si>
  <si>
    <t>Para ingresar a la competencia</t>
  </si>
  <si>
    <t xml:space="preserve">Completa los retos a la medida de tus capacidades. No tienes que contestar todas las preguntas </t>
  </si>
  <si>
    <t xml:space="preserve">Guardar el libro completo como un archivo ".xlsx" </t>
  </si>
  <si>
    <t>Buena Suerte!</t>
  </si>
  <si>
    <t>Iniciar la Prueba &gt;&gt;</t>
  </si>
  <si>
    <t>Asegúrate de enviar tu solicitud desde la misma dirección de correo electrónico que uilizó durante el registro a esta competencia y para hacer cualquier Post dentro de la comunidad de Excel de la competencia.</t>
  </si>
  <si>
    <t>Be sure to send your submission from the same email address you use for your sign-up and posting activity in the Excel community</t>
  </si>
  <si>
    <t>Getting "Likes" in the community during the testing period will increase your score for Challenge 2.</t>
  </si>
  <si>
    <t xml:space="preserve">Obtener "Likes" en la comunidad durante el periodo de prueba podrá incrementar tu puntuación del reto 2. </t>
  </si>
  <si>
    <t>1.1.01</t>
  </si>
  <si>
    <t>1.1.02</t>
  </si>
  <si>
    <t>1.1.03</t>
  </si>
  <si>
    <t>1.1.04</t>
  </si>
  <si>
    <t>In the response section to the right, create a new table that only contains information about the athletes that competed in Round 3</t>
  </si>
  <si>
    <t>1.1.05</t>
  </si>
  <si>
    <t>1.1.06</t>
  </si>
  <si>
    <t>1.1.07</t>
  </si>
  <si>
    <t>1.1.08</t>
  </si>
  <si>
    <t>1.1.09</t>
  </si>
  <si>
    <t>1.1.10</t>
  </si>
  <si>
    <t>1.1.11</t>
  </si>
  <si>
    <t>1.1.12</t>
  </si>
  <si>
    <t>1.1.13</t>
  </si>
  <si>
    <t>1.1.14</t>
  </si>
  <si>
    <t>1.1.15</t>
  </si>
  <si>
    <t>1.1.16</t>
  </si>
  <si>
    <t>1.1.17</t>
  </si>
  <si>
    <t>1.1.18</t>
  </si>
  <si>
    <t>1.1.19</t>
  </si>
  <si>
    <t>1.1.20</t>
  </si>
  <si>
    <t>1.1.21</t>
  </si>
  <si>
    <t>1.1.22</t>
  </si>
  <si>
    <t>1.1.23</t>
  </si>
  <si>
    <t>1.1.24</t>
  </si>
  <si>
    <t>1.1.25</t>
  </si>
  <si>
    <t>1.1.26</t>
  </si>
  <si>
    <t>https://smsprio2016-a.akamaihd.net/_sport/R/i/Rio_2016_Athletics_Results_Book_V1.0.pdf</t>
  </si>
  <si>
    <t>http://go.microsoft.com/fwlink/p/?LinkId=626462</t>
  </si>
  <si>
    <t>&gt;&gt;</t>
  </si>
  <si>
    <t>&lt;&lt;</t>
  </si>
  <si>
    <t>0.0.15</t>
  </si>
  <si>
    <t>THOMPSON Elaine</t>
  </si>
  <si>
    <t>BOWIE Tori</t>
  </si>
  <si>
    <t>FRASER-PRYCE Shelly-Ann</t>
  </si>
  <si>
    <t>TA LOU Marie-Josee</t>
  </si>
  <si>
    <t>SCHIPPERS Dafne</t>
  </si>
  <si>
    <t>AHYE Michelle-Lee</t>
  </si>
  <si>
    <t>GARDNER English</t>
  </si>
  <si>
    <t>WILLIAMS Christania</t>
  </si>
  <si>
    <t>BARTOLETTA Tianna</t>
  </si>
  <si>
    <t>AHOURE Murielle</t>
  </si>
  <si>
    <t>OKAGBARE Blessing</t>
  </si>
  <si>
    <t>HENRY Desiree</t>
  </si>
  <si>
    <t>TENORIO Angela</t>
  </si>
  <si>
    <t>KAMBUNDJI Mujinga</t>
  </si>
  <si>
    <t>SWOBODA Ewa</t>
  </si>
  <si>
    <t>HACKETT Semoy</t>
  </si>
  <si>
    <t>HORN Carina</t>
  </si>
  <si>
    <t>SANTOS Rosangela</t>
  </si>
  <si>
    <t>LANDAZURI Narcisa</t>
  </si>
  <si>
    <t>POVKH Olesya</t>
  </si>
  <si>
    <t>PINTO Tatjana</t>
  </si>
  <si>
    <t>POHREBNIAK Natalia</t>
  </si>
  <si>
    <t>PHILIP Asha</t>
  </si>
  <si>
    <t>LALOVA-COLLIO Ivet</t>
  </si>
  <si>
    <t>BINGHAM Khamica</t>
  </si>
  <si>
    <t>NEITA Daryll</t>
  </si>
  <si>
    <t>BAPTISTE Kelly-Ann</t>
  </si>
  <si>
    <t>BAZOLO Lorene Dorcas</t>
  </si>
  <si>
    <t>EMMANUEL Crystal</t>
  </si>
  <si>
    <t>OKPARAEBO Ezinne</t>
  </si>
  <si>
    <t>OWUSU-AGYAPONG Flings</t>
  </si>
  <si>
    <t>HAASE Rebekka</t>
  </si>
  <si>
    <t>PALACIOS Eliecith</t>
  </si>
  <si>
    <t>WEI Yongli</t>
  </si>
  <si>
    <t>WISIL Toea</t>
  </si>
  <si>
    <t>SAFRONOVA Olga</t>
  </si>
  <si>
    <t>HARRIGAN-SCOTT Tahesia</t>
  </si>
  <si>
    <t>ASUMNU Gloria</t>
  </si>
  <si>
    <t>GAITHER Tynia</t>
  </si>
  <si>
    <t>YUAN Qiqi</t>
  </si>
  <si>
    <t>CONLEY Alyssa</t>
  </si>
  <si>
    <t>STUY Khrystyna</t>
  </si>
  <si>
    <t>ALKHALDI Hajar</t>
  </si>
  <si>
    <t>RIVERA Evelyn</t>
  </si>
  <si>
    <t>MADU Jennifer</t>
  </si>
  <si>
    <t>PAPAIOANNOU Ramona</t>
  </si>
  <si>
    <t>KRASUCKI Franciela</t>
  </si>
  <si>
    <t>ZANG MILAMA Ruddy</t>
  </si>
  <si>
    <t>SHARIPOVA Nigina</t>
  </si>
  <si>
    <t>CHAND Dutee</t>
  </si>
  <si>
    <t>ZYABKINA Viktoriya</t>
  </si>
  <si>
    <t>POPOWICZ-DRAPALA Marika</t>
  </si>
  <si>
    <t>JASIM Iman Essa</t>
  </si>
  <si>
    <t>THOMPSON Brenessa</t>
  </si>
  <si>
    <t>BREEN Melissa</t>
  </si>
  <si>
    <t>KASHAFUTDINOVA Rima</t>
  </si>
  <si>
    <t>WINGFIELD Charlotte</t>
  </si>
  <si>
    <t>BOUELE Cecilia</t>
  </si>
  <si>
    <t>KAMARA Hafsatu</t>
  </si>
  <si>
    <t>WAHI Sunayna</t>
  </si>
  <si>
    <t>TAEA Patricia</t>
  </si>
  <si>
    <t>AL-ALAWI Mazoon</t>
  </si>
  <si>
    <t>SEAVULA Sisila</t>
  </si>
  <si>
    <t>ZULKIFLI Zaidatul Husniah</t>
  </si>
  <si>
    <t>JAM</t>
  </si>
  <si>
    <t>TTO</t>
  </si>
  <si>
    <t>CIV</t>
  </si>
  <si>
    <t>GBR</t>
  </si>
  <si>
    <t>USA</t>
  </si>
  <si>
    <t>NGR</t>
  </si>
  <si>
    <t>NED</t>
  </si>
  <si>
    <t>SUI</t>
  </si>
  <si>
    <t>POL</t>
  </si>
  <si>
    <t>BRA</t>
  </si>
  <si>
    <t>UKR</t>
  </si>
  <si>
    <t>GER</t>
  </si>
  <si>
    <t>RSA</t>
  </si>
  <si>
    <t>BUL</t>
  </si>
  <si>
    <t>ECU</t>
  </si>
  <si>
    <t>CAN</t>
  </si>
  <si>
    <t>POR</t>
  </si>
  <si>
    <t>NOR</t>
  </si>
  <si>
    <t>GHA</t>
  </si>
  <si>
    <t>COL</t>
  </si>
  <si>
    <t>CHN</t>
  </si>
  <si>
    <t>PNG</t>
  </si>
  <si>
    <t>KAZ</t>
  </si>
  <si>
    <t>IVB</t>
  </si>
  <si>
    <t>BAH</t>
  </si>
  <si>
    <t>BRN</t>
  </si>
  <si>
    <t>CYP</t>
  </si>
  <si>
    <t>GAB</t>
  </si>
  <si>
    <t>UZB</t>
  </si>
  <si>
    <t>IND</t>
  </si>
  <si>
    <t>GUY</t>
  </si>
  <si>
    <t>AUS</t>
  </si>
  <si>
    <t>MLT</t>
  </si>
  <si>
    <t>CGO</t>
  </si>
  <si>
    <t>SLE</t>
  </si>
  <si>
    <t>SUR</t>
  </si>
  <si>
    <t>COK</t>
  </si>
  <si>
    <t>OMA</t>
  </si>
  <si>
    <t>FIJ</t>
  </si>
  <si>
    <t>MAS</t>
  </si>
  <si>
    <t>Continuar &gt;&gt;</t>
  </si>
  <si>
    <t>Relevo de datos  - Parte 1</t>
  </si>
  <si>
    <t>A continuación se muestran 3 tablas sobre atletas que compitieron en el sprint de 100M</t>
  </si>
  <si>
    <t>La Tabla 1 contiene el desempeño de cada atleta en 3 rondas de carreras</t>
  </si>
  <si>
    <t>La Tabla 2 contiene el país de origen de cada atleta</t>
  </si>
  <si>
    <t>La Tabla 3 contiene la edad de cada atleta</t>
  </si>
  <si>
    <t>En la sección de respuesta a la derecha, se debe crear una nueva tabla que contiene sólo información sobre los atletas que compitieron en la ronda 3</t>
  </si>
  <si>
    <t>Para cada atleta, la lista su nombre, país, edad y tiempo de resultado en las rondas de la competencia en una sola fila</t>
  </si>
  <si>
    <t>La información en la tabla debe aparecer exactamente como se muestra en las tablas de datos</t>
  </si>
  <si>
    <t>Ordenar los nombres de los atletas en base a su desempeño en la ronda 3 (los tiempos más rápidos del resultado se muestran en primer lugar, los más lentos se muestran en el último lugar)</t>
  </si>
  <si>
    <t>Si los atletas tienen el mismo tiempo de resultado en la ronda 3, se deben clasificar más atletas usando el  tiempo de resultado de la ronda 2 (el resultado más rápido en tiempo debe ir primero)</t>
  </si>
  <si>
    <t>Tabla 1: Desempeño</t>
  </si>
  <si>
    <t>Nombre</t>
  </si>
  <si>
    <t>Tiempos de resultado (s)</t>
  </si>
  <si>
    <t>Tabla 2: Atletas por país</t>
  </si>
  <si>
    <t>País</t>
  </si>
  <si>
    <t>Edad (años)</t>
  </si>
  <si>
    <t>Tabla 3: Edades de atletas</t>
  </si>
  <si>
    <t>Ya sabías?</t>
  </si>
  <si>
    <t>En Excel 2016, " Tell Me" o "¿Qué debo hacer?" es una casilla en la parte superior de la barra de herramientas que permite  acceder rápidamente a funciones que desean utilizar o acciones que desean realizar dentro de la aplicación.</t>
  </si>
  <si>
    <t>Más información sobre lo nuevo de Office 2016 en Excel aquí</t>
  </si>
  <si>
    <t>0.0.16</t>
  </si>
  <si>
    <t>0.0.17</t>
  </si>
  <si>
    <t>Sección de respuestas</t>
  </si>
  <si>
    <t>Todas las respuestas deben aparece entre estas columnas.  Insertar o cambiar el tamaño de columnas si necesita espacio adicional</t>
  </si>
  <si>
    <t>`</t>
  </si>
  <si>
    <t>In the response section to the right, create a new table that lists only the best performance for each Country.</t>
  </si>
  <si>
    <t>Add a slicer that can filter your table by country</t>
  </si>
  <si>
    <t>Interested in learning more about analyzing data in Excel?</t>
  </si>
  <si>
    <t>Try this FREE online course (English)</t>
  </si>
  <si>
    <t>1.2.01</t>
  </si>
  <si>
    <t>1.2.02</t>
  </si>
  <si>
    <t>1.2.03</t>
  </si>
  <si>
    <t>1.2.04</t>
  </si>
  <si>
    <t>1.2.05</t>
  </si>
  <si>
    <t>1.2.06</t>
  </si>
  <si>
    <t>1.2.07</t>
  </si>
  <si>
    <t>1.2.08</t>
  </si>
  <si>
    <t>1.2.09</t>
  </si>
  <si>
    <t>1.2.10</t>
  </si>
  <si>
    <t>1.2.11</t>
  </si>
  <si>
    <t>1.2.12</t>
  </si>
  <si>
    <t>1.2.13</t>
  </si>
  <si>
    <t>1.2.14</t>
  </si>
  <si>
    <t>1.2.15</t>
  </si>
  <si>
    <t>1.2.16</t>
  </si>
  <si>
    <t>1.2.17</t>
  </si>
  <si>
    <t>1.2.18</t>
  </si>
  <si>
    <t>1.2.19</t>
  </si>
  <si>
    <t>1.2.20</t>
  </si>
  <si>
    <t>ASHER-SMITH Dina</t>
  </si>
  <si>
    <t>STEVENS Deajah</t>
  </si>
  <si>
    <t>MAYER Lisa</t>
  </si>
  <si>
    <t>NELSON Ella</t>
  </si>
  <si>
    <t>PRANDINI Jenna</t>
  </si>
  <si>
    <t>WILLIAMS Jodie</t>
  </si>
  <si>
    <t>FACEY Simone</t>
  </si>
  <si>
    <t>LUCKENKEMPER Gina</t>
  </si>
  <si>
    <t>ODIONG Edidiong Ofonime</t>
  </si>
  <si>
    <t>SOTO Nercely</t>
  </si>
  <si>
    <t>VEN</t>
  </si>
  <si>
    <t>KIELBASINSKA Anna</t>
  </si>
  <si>
    <t>STRACHAN Anthonique</t>
  </si>
  <si>
    <t>CAMPBELL-BROWN Veronica</t>
  </si>
  <si>
    <t>THOMAS Reyare</t>
  </si>
  <si>
    <t>MORALES Celiangeli</t>
  </si>
  <si>
    <t>PUR</t>
  </si>
  <si>
    <t>GONSKA Nadine</t>
  </si>
  <si>
    <t>SAMUEL Jamile</t>
  </si>
  <si>
    <t>HOOPER Gloria</t>
  </si>
  <si>
    <t>ITA</t>
  </si>
  <si>
    <t>VENANCIO Kauiza</t>
  </si>
  <si>
    <t>BELIMPASAKI Maria</t>
  </si>
  <si>
    <t>GRE</t>
  </si>
  <si>
    <t>FUKUSHIMA Chisato</t>
  </si>
  <si>
    <t>JPN</t>
  </si>
  <si>
    <t>ARTYMATA Eleni</t>
  </si>
  <si>
    <t>BRYZGINA Yelyzaveta</t>
  </si>
  <si>
    <t>JIMENEZ Isidora</t>
  </si>
  <si>
    <t>CHI</t>
  </si>
  <si>
    <t>PALFRAMAN Justine</t>
  </si>
  <si>
    <t>JONES-FERRETTE Laverne</t>
  </si>
  <si>
    <t>ISV</t>
  </si>
  <si>
    <t>ROSA Vitoria Cristina</t>
  </si>
  <si>
    <t>MIHALINEC Maja</t>
  </si>
  <si>
    <t>SLO</t>
  </si>
  <si>
    <t>SANCHEZ Mariely</t>
  </si>
  <si>
    <t>DOM</t>
  </si>
  <si>
    <t>GANDULLA Arialis J.</t>
  </si>
  <si>
    <t>CUB</t>
  </si>
  <si>
    <t>van SCHAGEN Tessa</t>
  </si>
  <si>
    <t>BASS Gina</t>
  </si>
  <si>
    <t>GAM</t>
  </si>
  <si>
    <t>GARCIA Estela</t>
  </si>
  <si>
    <t>ESP</t>
  </si>
  <si>
    <t>BORLEE Olivia</t>
  </si>
  <si>
    <t>BEL</t>
  </si>
  <si>
    <t>NANDA Srabani</t>
  </si>
  <si>
    <t>KELLY Ashley</t>
  </si>
  <si>
    <t>WILLIAMS Tameka</t>
  </si>
  <si>
    <t>SKN</t>
  </si>
  <si>
    <t>FERGUSON Sheniqua</t>
  </si>
  <si>
    <t>AMPONSAH Janet</t>
  </si>
  <si>
    <t>STROHOVA Nataliya</t>
  </si>
  <si>
    <t>VEIT Sabina</t>
  </si>
  <si>
    <t>BOLINGO Cynthia</t>
  </si>
  <si>
    <t>ALCINDOR Aurelie</t>
  </si>
  <si>
    <t>MRI</t>
  </si>
  <si>
    <t>ISMAIL Afa</t>
  </si>
  <si>
    <t>MDV</t>
  </si>
  <si>
    <t>CHILOYAN Gayane</t>
  </si>
  <si>
    <t>ARM</t>
  </si>
  <si>
    <t>KHUBESERYAN Diana</t>
  </si>
  <si>
    <t>RYABOVA Yelena</t>
  </si>
  <si>
    <t>TKM</t>
  </si>
  <si>
    <t>PRONZHENKO Kristina</t>
  </si>
  <si>
    <t>TJK</t>
  </si>
  <si>
    <t>PARVEEN Najima</t>
  </si>
  <si>
    <t>PAK</t>
  </si>
  <si>
    <t>HASSAN Margret</t>
  </si>
  <si>
    <t>SSD</t>
  </si>
  <si>
    <t>ABDUL RAHIM Maizurah</t>
  </si>
  <si>
    <t>BRU</t>
  </si>
  <si>
    <t>1.2.21</t>
  </si>
  <si>
    <t>Data Source:</t>
  </si>
  <si>
    <t>2.1.01</t>
  </si>
  <si>
    <t>2.1.02</t>
  </si>
  <si>
    <t>2.1.03</t>
  </si>
  <si>
    <t>2.1.04</t>
  </si>
  <si>
    <t>2.1.05</t>
  </si>
  <si>
    <t>2.1.06</t>
  </si>
  <si>
    <t>2.1.07</t>
  </si>
  <si>
    <t>2.1.08</t>
  </si>
  <si>
    <t>2.1.09</t>
  </si>
  <si>
    <t>2.1.10</t>
  </si>
  <si>
    <t>2.1.11</t>
  </si>
  <si>
    <t>2.1.12</t>
  </si>
  <si>
    <t>2.1.13</t>
  </si>
  <si>
    <t>3.1.01</t>
  </si>
  <si>
    <t>3.1.02</t>
  </si>
  <si>
    <t>3.1.03</t>
  </si>
  <si>
    <t>3.1.04</t>
  </si>
  <si>
    <t>3.1.05</t>
  </si>
  <si>
    <t>3.1.06</t>
  </si>
  <si>
    <t>3.1.07</t>
  </si>
  <si>
    <t>3.1.08</t>
  </si>
  <si>
    <t>3.1.09</t>
  </si>
  <si>
    <t>3.1.10</t>
  </si>
  <si>
    <t>3.1.11</t>
  </si>
  <si>
    <t>3.1.12</t>
  </si>
  <si>
    <t>3.1.13</t>
  </si>
  <si>
    <t>3.1.14</t>
  </si>
  <si>
    <t>3.1.15</t>
  </si>
  <si>
    <t>3.1.16</t>
  </si>
  <si>
    <t>3.1.17</t>
  </si>
  <si>
    <t>3.1.18</t>
  </si>
  <si>
    <t>3.1.19</t>
  </si>
  <si>
    <t>3.1.20</t>
  </si>
  <si>
    <t>3.1.21</t>
  </si>
  <si>
    <t>BOLT Usain</t>
  </si>
  <si>
    <t>de GRASSE Andre</t>
  </si>
  <si>
    <t>LEMAITRE Christophe</t>
  </si>
  <si>
    <t>FRA</t>
  </si>
  <si>
    <t>GEMILI Adam</t>
  </si>
  <si>
    <t>MARTINA Churandy</t>
  </si>
  <si>
    <t>MERRITT Lashawn</t>
  </si>
  <si>
    <t>EDWARD Alonso</t>
  </si>
  <si>
    <t>PAN</t>
  </si>
  <si>
    <t>GULIYEV Ramil</t>
  </si>
  <si>
    <t>TUR</t>
  </si>
  <si>
    <t>TALBOT Daniel</t>
  </si>
  <si>
    <t>ASHMEADE Nickel</t>
  </si>
  <si>
    <t>SORRILLO Rondel</t>
  </si>
  <si>
    <t>BRENES Nery</t>
  </si>
  <si>
    <t>CRC</t>
  </si>
  <si>
    <t>BROWN Aaron</t>
  </si>
  <si>
    <t>HERRERA Jose Carlos</t>
  </si>
  <si>
    <t>MEX</t>
  </si>
  <si>
    <t>YAQOOB Salem Eid</t>
  </si>
  <si>
    <t>WEBB Ameer</t>
  </si>
  <si>
    <t>ODUDURU Ejowvokoghene</t>
  </si>
  <si>
    <t>SKYERS Roberto</t>
  </si>
  <si>
    <t>GATLIN Justin</t>
  </si>
  <si>
    <t>HORTELANO Bruno</t>
  </si>
  <si>
    <t>MITCHELL-BLAKE Nethaneel</t>
  </si>
  <si>
    <t>BLAKE Yohan</t>
  </si>
  <si>
    <t>TSAKONAS Likourgos-Stefanos</t>
  </si>
  <si>
    <t>GALVAN Matteo</t>
  </si>
  <si>
    <t>OGUNODE Femi</t>
  </si>
  <si>
    <t>QAT</t>
  </si>
  <si>
    <t>DODSON Jeremy</t>
  </si>
  <si>
    <t>SAM</t>
  </si>
  <si>
    <t>HARVEY Jak Ali</t>
  </si>
  <si>
    <t>LEHATA Mosito</t>
  </si>
  <si>
    <t>LES</t>
  </si>
  <si>
    <t>JOBODWANA Anaso</t>
  </si>
  <si>
    <t>EREWA Robin</t>
  </si>
  <si>
    <t>DASOR Emmanuel</t>
  </si>
  <si>
    <t>HART Shavez</t>
  </si>
  <si>
    <t>BALOYES Bernardo</t>
  </si>
  <si>
    <t>IIZUKA Shota</t>
  </si>
  <si>
    <t>MATADI Emmanuel</t>
  </si>
  <si>
    <t>LBR</t>
  </si>
  <si>
    <t>MATSENJWA Sibusiso</t>
  </si>
  <si>
    <t>SWZ</t>
  </si>
  <si>
    <t>CADOGAN Levi</t>
  </si>
  <si>
    <t>BAR</t>
  </si>
  <si>
    <t>ODELE Tega</t>
  </si>
  <si>
    <t>VIDES Jorge</t>
  </si>
  <si>
    <t>LEOTLELA Tlotliso</t>
  </si>
  <si>
    <t>DESALU Eseosa</t>
  </si>
  <si>
    <t>SMITH Teray</t>
  </si>
  <si>
    <t>KIKI Didier</t>
  </si>
  <si>
    <t>BEN</t>
  </si>
  <si>
    <t>GITTENS Ramon</t>
  </si>
  <si>
    <t>SMELYK Serhiy</t>
  </si>
  <si>
    <t>MENGA Aleixo-Platini</t>
  </si>
  <si>
    <t>FUJIMITSU Kenji</t>
  </si>
  <si>
    <t>MARTINEZ Yancarlos</t>
  </si>
  <si>
    <t>MUNYAI Clarence</t>
  </si>
  <si>
    <t>ELLIS JR Burkheart</t>
  </si>
  <si>
    <t>HARTMANN Alexander</t>
  </si>
  <si>
    <t>TSUMBA Tatenda</t>
  </si>
  <si>
    <t>ZIM</t>
  </si>
  <si>
    <t>PALACIOS Rolando</t>
  </si>
  <si>
    <t>HON</t>
  </si>
  <si>
    <t>PINIAU Theo</t>
  </si>
  <si>
    <t>RODNEY Brendon</t>
  </si>
  <si>
    <t>MANENTI Davide</t>
  </si>
  <si>
    <t>JAMMEH Adama</t>
  </si>
  <si>
    <t>HOUSTON Harold</t>
  </si>
  <si>
    <t>BER</t>
  </si>
  <si>
    <t>DABLA Fabrice</t>
  </si>
  <si>
    <t>TOG</t>
  </si>
  <si>
    <t>REUS Julian</t>
  </si>
  <si>
    <t>MENA Reynier</t>
  </si>
  <si>
    <t>ZALEWSKI Karol</t>
  </si>
  <si>
    <t>de BARROS Bruno</t>
  </si>
  <si>
    <t>BODROV Ihor</t>
  </si>
  <si>
    <t>NKANATA Carvin</t>
  </si>
  <si>
    <t>KEN</t>
  </si>
  <si>
    <t>BOCKARIE Solomon</t>
  </si>
  <si>
    <t>GREAUX Kyle</t>
  </si>
  <si>
    <t>BORLEE Jonathan</t>
  </si>
  <si>
    <t>TAKASE Kei</t>
  </si>
  <si>
    <t>ALI Ahmed</t>
  </si>
  <si>
    <t>SUD</t>
  </si>
  <si>
    <t>SAIDY NDURE Jaysuma</t>
  </si>
  <si>
    <t>KOFFI Hua Wilfried</t>
  </si>
  <si>
    <t>ADAMS Antoine</t>
  </si>
  <si>
    <t>del CARMEN Stanly</t>
  </si>
  <si>
    <t>da SILVA JUNIOR Aldemir</t>
  </si>
  <si>
    <t>JONES Brandon</t>
  </si>
  <si>
    <t>BIZ</t>
  </si>
  <si>
    <t>3.1.22</t>
  </si>
  <si>
    <t>3.1.23</t>
  </si>
  <si>
    <t>4.1.01</t>
  </si>
  <si>
    <t>4.1.02</t>
  </si>
  <si>
    <t>4.1.03</t>
  </si>
  <si>
    <t>4.1.04</t>
  </si>
  <si>
    <t>4.1.05</t>
  </si>
  <si>
    <t>4.1.06</t>
  </si>
  <si>
    <t>4.1.07</t>
  </si>
  <si>
    <t>4.1.08</t>
  </si>
  <si>
    <t>4.1.09</t>
  </si>
  <si>
    <t>4.1.10</t>
  </si>
  <si>
    <t>4.1.11</t>
  </si>
  <si>
    <t>4.1.12</t>
  </si>
  <si>
    <t>4.1.13</t>
  </si>
  <si>
    <t>4.1.14</t>
  </si>
  <si>
    <t>4.1.15</t>
  </si>
  <si>
    <t>4.1.16</t>
  </si>
  <si>
    <t>4.1.17</t>
  </si>
  <si>
    <t>4.1.18</t>
  </si>
  <si>
    <t>All responses should appears between these columns.  Insert or resize columns if you need additional space.</t>
  </si>
  <si>
    <t>#ExcelChampINTL</t>
  </si>
  <si>
    <t>#ExcelChampPH</t>
  </si>
  <si>
    <t>#ExcelChampCA</t>
  </si>
  <si>
    <t>#ExcelChampCN</t>
  </si>
  <si>
    <t>#ExcelChampJP</t>
  </si>
  <si>
    <t>#ExcelChampMY</t>
  </si>
  <si>
    <t>#ExcelChampSA</t>
  </si>
  <si>
    <t>#ExcelChampFI</t>
  </si>
  <si>
    <t>#ExcelChampXLPM</t>
  </si>
  <si>
    <t>#ExcelChampBE</t>
  </si>
  <si>
    <t>#ExcelChampDK</t>
  </si>
  <si>
    <t>#ExcelChampSE</t>
  </si>
  <si>
    <t>#ExcelChampTR</t>
  </si>
  <si>
    <t>BE</t>
  </si>
  <si>
    <t>CA</t>
  </si>
  <si>
    <t>CN</t>
  </si>
  <si>
    <t>DK</t>
  </si>
  <si>
    <t>FI</t>
  </si>
  <si>
    <t>JP</t>
  </si>
  <si>
    <t>MY</t>
  </si>
  <si>
    <t>PH</t>
  </si>
  <si>
    <t>SA</t>
  </si>
  <si>
    <t>SE</t>
  </si>
  <si>
    <t>TR</t>
  </si>
  <si>
    <t>XLPM</t>
  </si>
  <si>
    <t>WC</t>
  </si>
  <si>
    <t>INTL</t>
  </si>
  <si>
    <t>http://aka.ms/ExcelChampINTL</t>
  </si>
  <si>
    <t>http://aka.ms/ExcelChampBE</t>
  </si>
  <si>
    <t>http://aka.ms/ExcelChampCA</t>
  </si>
  <si>
    <t>http://aka.ms/ExcelChampCN</t>
  </si>
  <si>
    <t>http://aka.ms/ExcelChampDK</t>
  </si>
  <si>
    <t>http://aka.ms/ExcelChampFI</t>
  </si>
  <si>
    <t>http://aka.ms/ExcelChampJP</t>
  </si>
  <si>
    <t>http://aka.ms/ExcelChampMY</t>
  </si>
  <si>
    <t>http://aka.ms/ExcelChampMX</t>
  </si>
  <si>
    <t>http://aka.ms/ExcelChampPH</t>
  </si>
  <si>
    <t>http://aka.ms/ExcelChampSA</t>
  </si>
  <si>
    <t>http://aka.ms/ExcelChampSE</t>
  </si>
  <si>
    <t>http://aka.ms/ExcelChampTR</t>
  </si>
  <si>
    <t>http://aka.ms/ExcelWorldChamp</t>
  </si>
  <si>
    <t>ExcelChampINTL@service.microsoft.com</t>
  </si>
  <si>
    <t>ExcelChampBE@service.microsoft.com</t>
  </si>
  <si>
    <t>ExcelChampCA@service.microsoft.com</t>
  </si>
  <si>
    <t>ExcelChampCN@service.microsoft.com</t>
  </si>
  <si>
    <t>ExcelChampDK@service.microsoft.com</t>
  </si>
  <si>
    <t>ExcelChampFI@service.microsoft.com</t>
  </si>
  <si>
    <t>ExcelChampJP@service.microsoft.com</t>
  </si>
  <si>
    <t>ExcelChampMY@service.microsoft.com</t>
  </si>
  <si>
    <t>ExcelChampPH@service.microsoft.com</t>
  </si>
  <si>
    <t>ExcelChampSA@service.microsoft.com</t>
  </si>
  <si>
    <t>ExcelChampSE@service.microsoft.com</t>
  </si>
  <si>
    <t>ExcelChampTR@service.microsoft.com</t>
  </si>
  <si>
    <t>ExcelChampXLPM@service.microsoft.com</t>
  </si>
  <si>
    <t>Relevos de datos - Parte 2</t>
  </si>
  <si>
    <t>Abajo está una tabla sobre los atletas que compitieron en un evento de atletismo de 200 M</t>
  </si>
  <si>
    <t>La tabla 1 contiene el funcionamiento de cada atleta en 3 rondas de carreras</t>
  </si>
  <si>
    <t>En la sección de respuesta a la derecha, crear una nueva tabla que contiene sólo el mejor rendimiento para cada país.</t>
  </si>
  <si>
    <t>Agregar un slicer que pueda filtrarse en  la tabla por país</t>
  </si>
  <si>
    <t>Cada país debe aparecer sólo una vez en la tabla</t>
  </si>
  <si>
    <t>Para cada actuación, incluir nombre, número de atleta, país, número de ronda y tiempo de resultado en una sola fila</t>
  </si>
  <si>
    <t>Los países deben ordenarse basados en el rendimiento (tiempo más rápido resultado aparecerá en primer lugar, tiempo más lento aparece de último)</t>
  </si>
  <si>
    <t>Si los países tienen el mismo tiempo de resultado,  ordenar esos países utilizando el Número de atleta (de menor número a mayoe)</t>
  </si>
  <si>
    <t>La información en la tabla debe aparecer EXACTAMENTE como se muestra en las tablas de datos</t>
  </si>
  <si>
    <t>Recurso de datos:</t>
  </si>
  <si>
    <t xml:space="preserve">Tabla 1: Desempeño en todas las rondas </t>
  </si>
  <si>
    <t>Numero de Ronda</t>
  </si>
  <si>
    <t>Numero de Atleta</t>
  </si>
  <si>
    <t>Tiempo de resultados (s)</t>
  </si>
  <si>
    <t>¿Interesado en aprender más acerca de análisis de datos en Excel?</t>
  </si>
  <si>
    <t>Pruebe este curso gratuito en línea (Inglés)</t>
  </si>
  <si>
    <t>Gimnasia de Gráficos</t>
  </si>
  <si>
    <t>La siguiente tabla muestra algunos datos históricos sobre los Juegos Olímpicos</t>
  </si>
  <si>
    <t>En la sección de respuesta a la derecha, presente los datos para visualizar la infromación de la tabla a través de gráficos para representar el cambio de los juegos con el tiempo</t>
  </si>
  <si>
    <t>La puntuación de su representación visual se basará en lo bien que represente los datos y la apariencia de la visualización</t>
  </si>
  <si>
    <t>Recuerde guardar una imagen de su visual (gráficos)  y subirlo a la comunidad de Excel de la competencia para obtener puntos adicionales</t>
  </si>
  <si>
    <t>Para obtener instrucciones detalladas sobre cómo subir tu foto, ver la hoja "04" de este libro</t>
  </si>
  <si>
    <t>Año</t>
  </si>
  <si>
    <t>Países participantes</t>
  </si>
  <si>
    <t>Eventos</t>
  </si>
  <si>
    <t>Competidores (Hombres)</t>
  </si>
  <si>
    <t>Competidores (Mujeres)</t>
  </si>
  <si>
    <t>En Excel 2016, hay muchos nuevos tipos de gráficos y los suscriptores de Office365 pueden acceder a nuevos tipos de gráficos en cuanto Microsoft los desarrolla</t>
  </si>
  <si>
    <t>Lucha de Fórmulas</t>
  </si>
  <si>
    <t>Responder a las preguntas utilizando los datos a continuación</t>
  </si>
  <si>
    <t>Utilizar fórmulas para que sus respuestas se actualizan automáticamente si los datos cambian</t>
  </si>
  <si>
    <t>Usted puede utilizar el espacio de trabajo a la derecha para hacer cálculos adicionales para apoyar tus respuestas.</t>
  </si>
  <si>
    <t>Respuestas coFórmulas de respuesta pueden hacer referencia a los cálculos de espacio de trabajo</t>
  </si>
  <si>
    <t>Sus respuestas se anotó para responder con precisión a la pregunta, incluso si los datos cambian.</t>
  </si>
  <si>
    <t>Preguntas</t>
  </si>
  <si>
    <t>Respuestas</t>
  </si>
  <si>
    <t>¿Cuál fue el tiempo promedio de resultado a través de las rondas de la competencia?</t>
  </si>
  <si>
    <t>¿Cuál fue la edad de la atleta más joven?</t>
  </si>
  <si>
    <t>¿Cuántos atletas fueron edad de 25 o más joven?</t>
  </si>
  <si>
    <t>¿Cuál fue el tiempo más rápido del resultado (cualquier redondo) para un atleta menor de edad de 25 años?</t>
  </si>
  <si>
    <t>¿Cuántos países participaron?</t>
  </si>
  <si>
    <t>Edad</t>
  </si>
  <si>
    <t>Ronda 1</t>
  </si>
  <si>
    <t>Ronda 2</t>
  </si>
  <si>
    <t>Ronda 3</t>
  </si>
  <si>
    <t xml:space="preserve">Espacio para trabajar </t>
  </si>
  <si>
    <t>¡Listo!  Ahora tienes que presentar este examen</t>
  </si>
  <si>
    <t>Guardar este libro completo como un archivo ".xlsx"</t>
  </si>
  <si>
    <t>Enviar tu archivo desde la misma dirección de correo electrónico que utilizaste para tu registro y publicaciones en la comunidad de Excel</t>
  </si>
  <si>
    <t>Entre mayor número de "Likes" o "Me gusta" obtengas en u publicación dentro de la comunidad, aumentará tu puntuación para reto 2.  Ver abajo para más detalles sobre cómo Publicar.</t>
  </si>
  <si>
    <t>Gracias por Participar!</t>
  </si>
  <si>
    <t>Cómo publicar una imagen en la comunidad de Excel</t>
  </si>
  <si>
    <t>Dirigete al mensaje del cuál descargaste este archivo de la prueba</t>
  </si>
  <si>
    <t xml:space="preserve">Haz click en el boón de "Reply" o "Responder" </t>
  </si>
  <si>
    <t>Haz Click en el icono de "Fotos"o "Photos"  (Icono de cámara fotografica)</t>
  </si>
  <si>
    <t>Se abrirá una ventana del explorador para que seleccionar la imagen que desea subir</t>
  </si>
  <si>
    <t>Después de que se cargue la imagen, haga clic en el botón "Done" o "Hecho"en la parte inferior derecha</t>
  </si>
  <si>
    <t>Haga clic en el botón "Post" o "Publicar" en la parte inferior derecha.</t>
  </si>
  <si>
    <t>Listo! Su imagen fue compartida.</t>
  </si>
  <si>
    <t>Finnish</t>
  </si>
  <si>
    <t>Valitse suomi klikkaamalla tästä</t>
  </si>
  <si>
    <t>Tervetuloa Testaa taitosi -kierrokselle</t>
  </si>
  <si>
    <t>Tämä työkirja sisältää kolme lajia:</t>
  </si>
  <si>
    <t>Laji 1: Datanmurskausviesti</t>
  </si>
  <si>
    <t>Laji 2: Rytminen kaaviovoimistelu</t>
  </si>
  <si>
    <t>Laji 3: Kaavapaini</t>
  </si>
  <si>
    <t>Näin osallistut kisaan:</t>
  </si>
  <si>
    <t>Osallistu eri lajeihin vastaamalla annettuihin tehtäviin mahdollisimman täydellisesti taitojesi mukaan. Sinun ei ole pakko vastata kaikkiin tehtäviin.</t>
  </si>
  <si>
    <t>Tallenna työkirjasi ".xlsx"-päätteisenä Excel-tiedostona.</t>
  </si>
  <si>
    <t>Huomaa! Varmista, että lähetät sähköpostin varmasti samasta osoitteesta, josta kirjaudut Excel-yhteisösivustolle ja jota olet käyttänyt mm. tykkäämiseen yhteisösivustolla.</t>
  </si>
  <si>
    <t>Jokainen vastausajan sisällä saamasi tykkäys ("Like") yhteisösivustolla tuo sinulle lisäpisteitä lajin 2 ohjeiden mukaisesti.</t>
  </si>
  <si>
    <t>Onnea kisaan!</t>
  </si>
  <si>
    <t>Aloita kisa &gt;&gt;</t>
  </si>
  <si>
    <t>Seuraava &gt;&gt;</t>
  </si>
  <si>
    <t>Vastausosio</t>
  </si>
  <si>
    <t>Kaikkien vastausten pitää olla näiden sarakkeiden välissä. Lisää väliin sarakkeita tai muuta niiden kokoa, jos tarvitset lisää tilaa.</t>
  </si>
  <si>
    <t>0.0.18</t>
  </si>
  <si>
    <t>0.0.19</t>
  </si>
  <si>
    <t>0.0.20</t>
  </si>
  <si>
    <t>Työtila</t>
  </si>
  <si>
    <t>Käytä tätä tilaa mahdollisiin lisälaskelmiin. Lisää väliin sarakkeita tai muuta niiden kokoa, jos tarvitset lisää tilaa.</t>
  </si>
  <si>
    <t>Datanmurskausviesti - Osa 1</t>
  </si>
  <si>
    <t>Alla on kolme taulukkoa 100 metrin pikajuoksun tuloksista ja kilpailijoista.</t>
  </si>
  <si>
    <t>Taulukko 1 sisältää jokaisen kilpailijan tulokset kolmesta eri erästä</t>
  </si>
  <si>
    <t>Taulukko 2 sisältää jokaisen kilpailijan maan.</t>
  </si>
  <si>
    <t>Taulukko 3 sisältää jokaisen kilpailijan iän vuosina.</t>
  </si>
  <si>
    <t>Luo uusi taulukko oikealla olevaan vastausosioon, joka sisältää tietoja vain niistä urheilijoista, jotka osallistuivat erään 3.</t>
  </si>
  <si>
    <t>Lisää yhdelle riville jokaisesta urheilijasta seuraavat tiedot: nimi, maa, ikä ja loppuaika JOKAISESTA erästä.</t>
  </si>
  <si>
    <t>Taulukkosi tiedot pitää olla TÄSMÄLLEEN samoin kuin annetuissa tietotaulukoissa.</t>
  </si>
  <si>
    <t>Urheilijoiden nimet pitää olla lajiteltuna heidän erän 3 loppuajan perusteella (nopein loppuaika ensin ja hitain loppuaika viimeisenä)</t>
  </si>
  <si>
    <t>Mikäli urheilijoilla on sama loppuaika erässä 3, lajittele heidät edelleen vastaavasti erän 2 loppuajan perusteella (nopein loppuaika ensin).</t>
  </si>
  <si>
    <t>Tietolähde:</t>
  </si>
  <si>
    <t>Taulukko 1: Tulokset</t>
  </si>
  <si>
    <t>Erän numero</t>
  </si>
  <si>
    <t>Nimi</t>
  </si>
  <si>
    <t>Loppuaika (s)</t>
  </si>
  <si>
    <t>Taulukko 2: Urheilijat maittain</t>
  </si>
  <si>
    <t>Maa</t>
  </si>
  <si>
    <t>Taulukko 3: Urheilijoiden iät</t>
  </si>
  <si>
    <t>Ikä (vuotta)</t>
  </si>
  <si>
    <t>Tiesitkö?</t>
  </si>
  <si>
    <t>Tiesitkö, että Excel 2016:ssa Kerro-toiminto auttaa sinua löytämään nopeasti toiminnot. Kirjoitat vain haluamasi toiminnon valintanauhan Kerro-kenttään ja pääset siihen tai saat ohjeita.</t>
  </si>
  <si>
    <t>Tutustu Excel 2016:sta uusiin toimintoihin täällä</t>
  </si>
  <si>
    <t>Datanmurskausviesti  - Osa 2</t>
  </si>
  <si>
    <t>Alla on taulukko urheilijoista, jotka osallistuivat 200 metrin juoksuun.</t>
  </si>
  <si>
    <t>Taulukko 1 sisältää jokaisen urheilijan tulokset kolmessa kilpailun erässä.</t>
  </si>
  <si>
    <t xml:space="preserve">Luo uusi taulukko oikealla olevaan vastausosioon, joka sisältää tietoja vain jokaisen maan nopeimman tuloksen saaneesta urheilijasta. </t>
  </si>
  <si>
    <t>Lisää osittaja, jolla voi suodattaa taulukkosi tiedot maittain.</t>
  </si>
  <si>
    <t>Jokainen maa tulisi näkyä vain kerran taulukossasi.</t>
  </si>
  <si>
    <t xml:space="preserve">Jokaista tulosta kohden listaa yhdelle riville urheilijan nimi, numero, maa, Erän numero ja loppuaika. </t>
  </si>
  <si>
    <t>Maat pitää olla lajiteltuina loppuaikojen perusteella (nopein loppuaika ensin ja hitain loppuaika viimeiseksi)</t>
  </si>
  <si>
    <t>Jos mailla on sama loppuaika, niin edelleen lajittele maat urheilijan numeron perusteella (pienin numero ensin)</t>
  </si>
  <si>
    <t>Taulukko 1: Kaikkien erien tulokset</t>
  </si>
  <si>
    <t>Urheilijan numero</t>
  </si>
  <si>
    <t>Haluaisitko oppia lisää tiedon analysoinnista Excelissä?</t>
  </si>
  <si>
    <t>Kokeile tätä maksutonta verkkokurssia (englanniksi)</t>
  </si>
  <si>
    <t>Rytminen kaaviovoimistelu</t>
  </si>
  <si>
    <t>Alla oleva taulukko sisältää historiallista tietoa olympialaisista.</t>
  </si>
  <si>
    <t>Visualisoi tietoa oikealla olevaan vastausosioon niin, että se kaikkein havainnollisimmalla tavalla esittää olympialaisten muutosta vuosien varrella.</t>
  </si>
  <si>
    <t>Visualisointisi arvostellaan sen perusteella, kuinka hyvin se kuvaa annettua tietoa ja miten näyttävä se on.</t>
  </si>
  <si>
    <t>Muista tallentaa kaaviosi kuva ja ladata se Excel-yhteisön sivulle.</t>
  </si>
  <si>
    <t>Yksityiskohtaiset ohjeet kuvan julkaisemiseksi löydät tämän työkirjan taulukosta "04".</t>
  </si>
  <si>
    <t>Excel 2016 sisältää monia uusia kaaviotyyppejä ja Office 365 -tilaajat saavat ne käyttöönsä aina ensimmäisinä.</t>
  </si>
  <si>
    <t>Vuoden</t>
  </si>
  <si>
    <t>Osallistuvat maat</t>
  </si>
  <si>
    <t>Tapahtumat</t>
  </si>
  <si>
    <t>Kilpailijat (miehet)</t>
  </si>
  <si>
    <t>Kilpailijat (naiset)</t>
  </si>
  <si>
    <t>Kaavapaini</t>
  </si>
  <si>
    <t>Vastaa seuraavaiin kysymyksiin käyttämällä alla olevaa tietoa.</t>
  </si>
  <si>
    <t>Käytä kaavoja, jotta vastauksesi päivittyy automaattisesti mikäli tiedot muuttuvat.</t>
  </si>
  <si>
    <t>Voit käyttää oikealla olevaa Työtilaa mahdollisiin vastaustasi tukeviin laskelmiin.</t>
  </si>
  <si>
    <t>Vastaustesi kaavat voivat viitata Työtilan laskelmiin.</t>
  </si>
  <si>
    <t>Vastauksesi arvostellaan sen mukaan, kuinka täsmällisesti ne vastaavat annettuihin kysymyksiin vaikka tiedot muuttuisivat.</t>
  </si>
  <si>
    <t>Kysymykset</t>
  </si>
  <si>
    <t>Mikä oli kaikkien kilpailun erien loppuaikojen keskiarvo?</t>
  </si>
  <si>
    <t>Mikä oli nuorimman kilpailijan ikä?</t>
  </si>
  <si>
    <t>Kuinka moni kilpailijoista oli 25-vuotias tai nuorempi?</t>
  </si>
  <si>
    <t>Mikä oli kaikkein nopein loppuaika (missä tahansa erässä) alle 25-vuotialle kilpailijalle?</t>
  </si>
  <si>
    <t>Kuinka monta eri maata osallistui kilpailuun?</t>
  </si>
  <si>
    <t>Ikä</t>
  </si>
  <si>
    <t>Erä 1</t>
  </si>
  <si>
    <t>Erä 2</t>
  </si>
  <si>
    <t>Erä 3</t>
  </si>
  <si>
    <t>Valmista tuli! Nyt lähetä kisavastauksesi arvosteltavaksi.</t>
  </si>
  <si>
    <t>Tallenna tämä valmis työkirja ".xlsx"-tyyppiseksi Excel-tiedostoksi.</t>
  </si>
  <si>
    <t>Jokainen vastausajan sisällä saamasi tykkäys ("Like") yhteisösivustolla tuo sinulle lisäpisteitä lajin 2 ohjeiden mukaisesti. Katso alla olevat tarkemmat ohjeet julkaisemisesta.</t>
  </si>
  <si>
    <t>Kiitos osallistumisestasi Excelin SM-kisoihin!</t>
  </si>
  <si>
    <t>Miten kuva julkaistaan Excel-yhteisösivulle</t>
  </si>
  <si>
    <t>Etsi viesti, josta latasit tämän tehtävätyökirjan.</t>
  </si>
  <si>
    <t>Klikkaa "Reply"-painiketta</t>
  </si>
  <si>
    <t>Klikkaa "Photos"-painiketta (kameraikoni)</t>
  </si>
  <si>
    <t>Klikkaa "Choose Files"-painiketta.</t>
  </si>
  <si>
    <t>Selaimeen avautuu ikkuna jossa voit valita kuvatiedoston, jonka haluat julkaista.</t>
  </si>
  <si>
    <t>Kun kuvatiedosto on ladattu palveluun klikkaa "Done"-painiketta oikeassa alakulmassa.</t>
  </si>
  <si>
    <t>Klikkaa "Post"-painiketta oikeassa alakulmassa julkaistaksesi kuvan.</t>
  </si>
  <si>
    <t>Siinä kaikki! Kuvasi on nyt julkaistu yhteisöpalveluun.</t>
  </si>
  <si>
    <t>Japanese</t>
  </si>
  <si>
    <t>第 1 ラウンドへようこそ!</t>
  </si>
  <si>
    <t>このワークブックには、以下の 3 つの課題が掲載されています。</t>
  </si>
  <si>
    <t>課題 1: データ リレー</t>
  </si>
  <si>
    <t>課題 2: グラフ体操</t>
  </si>
  <si>
    <t>課題 3: 関数レスリング</t>
  </si>
  <si>
    <t>参加方法:</t>
  </si>
  <si>
    <t>あなたの能力を最大限に発揮して、課題を完了させてください。すべての質問に解答する必要はありません。</t>
  </si>
  <si>
    <t>完成したワークブックをファイル形式 ".xlsx" で保存します。</t>
  </si>
  <si>
    <t xml:space="preserve"> 宛てに送信します。必ず、本大会への登録と Excel コミュニティでの投稿と同じメールアドレスからファイルを送信してください。</t>
  </si>
  <si>
    <t>に投稿してください。競技期間中にコミュニティで「いいね!」されることにより、課題 2 のスコアがアップします。</t>
  </si>
  <si>
    <t>ご健闘を祈ります!</t>
  </si>
  <si>
    <t>開始する &gt;&gt;</t>
  </si>
  <si>
    <t>次へ &gt;&gt;</t>
  </si>
  <si>
    <t>解答欄</t>
  </si>
  <si>
    <t>この列の範囲内に解答が表示されるようにしてください。スペースが足りなければ、必要に応じて列の挿入やリサイズを行ってください。</t>
  </si>
  <si>
    <t>作業スペース</t>
  </si>
  <si>
    <t>計算用にお使いください。スペースが足りなければ、必要に応じて列の挿入やリサイズを行ってください。</t>
  </si>
  <si>
    <t>データ リレー 第 1 問</t>
  </si>
  <si>
    <t>以下の 3 つの表は、陸上競技の 100 メートル走に出場した選手に関するものです。</t>
  </si>
  <si>
    <t>表 1 には、各選手の ３ 回のレース結果のタイムが入っています。</t>
  </si>
  <si>
    <t>表 2 には、各選手の国籍が入っています。</t>
  </si>
  <si>
    <t>表 3 には、各選手の年齢が入っています。</t>
  </si>
  <si>
    <t>右の解答欄に新たに表を作成し、3 回戦に出場した選手の情報だけが入った表を完成させてください。</t>
  </si>
  <si>
    <t>各選手の氏名、国籍、年齢、出場した全レース結果のタイムを 1 行にまとめてください。</t>
  </si>
  <si>
    <t>新たに作成した表の各データは、元の表のデータと全く同じでなくてはなりません。</t>
  </si>
  <si>
    <t>選手の氏名を、3 回戦の結果順に並び替えます。最も速かった人が最上段に、最も遅かった人が最下段となるようにしてください。</t>
  </si>
  <si>
    <t>3 回戦のタイムが全く同じ選手がいた場合は、2 回戦の結果順に、最も速かった人が最上段となるように並び替えてください。</t>
  </si>
  <si>
    <t xml:space="preserve">出典: </t>
  </si>
  <si>
    <t>表 1: レース結果</t>
  </si>
  <si>
    <t>出場レース</t>
  </si>
  <si>
    <t>氏名</t>
  </si>
  <si>
    <t>タイム (秒)</t>
  </si>
  <si>
    <t>表 2: 出場国</t>
  </si>
  <si>
    <t>国</t>
  </si>
  <si>
    <t>年齢 (歳)</t>
  </si>
  <si>
    <t>表 3: 年齢</t>
  </si>
  <si>
    <t>ご存じですか?</t>
  </si>
  <si>
    <t>Excel 2016 のリボン上部には [実行した作業を入力してください] というボックスがあり、ここから使用したい機能や実行したいコマンドを呼び出すことができます。</t>
  </si>
  <si>
    <t>Excel 2016 の新機能について、詳細はこちらをご覧ください。</t>
  </si>
  <si>
    <t>データ リレー 第 2 問</t>
  </si>
  <si>
    <t>以下の表は、陸上競技の 200 メートル走に出場した選手に関するものです。</t>
  </si>
  <si>
    <t>表 1 には、各選手の出場した 3 回のレース結果のタイムが入っています。</t>
  </si>
  <si>
    <t>右の解答欄に新たに表を作成し、国別に最も成績のよかった選手のリストを作成してください。</t>
  </si>
  <si>
    <t>スライサーを追加して、表を国別にフィルタリングしてください。</t>
  </si>
  <si>
    <t>表の中で 2 箇所以上表示される国があってはいけません。</t>
  </si>
  <si>
    <t>レース結果として、選手の氏名、背番号、国籍、レース番号、タイムを 1 行にまとめてください。</t>
  </si>
  <si>
    <t>国名をレース結果に基づいて並び替えます。最も速かったタイムの国が最上段に、最も遅かったタイムの国が最下段となるようにしてください。</t>
  </si>
  <si>
    <t>レース結果のタイムが全く同じ国があった場合は、選手の背番号の早いほうが上になるように並び替えてください。</t>
  </si>
  <si>
    <t>表 1: 全レース結果</t>
  </si>
  <si>
    <t>背番号</t>
  </si>
  <si>
    <t>Excel のデータ分析をもっと学んでみませんか?</t>
  </si>
  <si>
    <t>無料のオンラインコース（※英語のみ）をぜひお試しください。</t>
  </si>
  <si>
    <t>グラフ体操</t>
  </si>
  <si>
    <t>以下の表は、オリンピックに関する過去のデータをあらわしたものです。</t>
  </si>
  <si>
    <t>時代ごとの競技の変遷が一目で理解できるように、右の解答欄でデータを視覚化してください。</t>
  </si>
  <si>
    <t>解答は、データがどのくらい分かりやすく視覚化されているかという観点から採点されます。</t>
  </si>
  <si>
    <t>視覚化した解答の画像を保存し、コミュニティに投稿することをお忘れなく。</t>
  </si>
  <si>
    <t>画像の投稿方法について、詳細はこのワークブックのワークシート "04" を参照してください。</t>
  </si>
  <si>
    <t>Excel 2016 には新しいグラフが数多く用意されています。Office 365 のサブスクリプションをお持ちの方は、Microsoft が開発した最新のグラフをいち早く使用することができます。</t>
  </si>
  <si>
    <t>年</t>
  </si>
  <si>
    <t>参加国</t>
  </si>
  <si>
    <t>イベント</t>
  </si>
  <si>
    <t>競争相手 (男性)</t>
  </si>
  <si>
    <t>競争相手 (女性)</t>
  </si>
  <si>
    <t>関数レスリング</t>
  </si>
  <si>
    <t>以下のデータを使用して問題に解答してください。</t>
  </si>
  <si>
    <t>関数を使って、データが変更されても解答が自動的に更新されるようにしてください。</t>
  </si>
  <si>
    <t>別途計算が必要な場合は、右の作業スペースを使用できます。</t>
  </si>
  <si>
    <t>解答の関数は、作業スペース内にある数式を参照していても構いません。</t>
  </si>
  <si>
    <t>データが変更されても、正確な解答が導き出せる関数を使用してください。</t>
  </si>
  <si>
    <t>ワークシート上で使用する機能や演算が少なければ少ないほど、より高い得点を獲得できます。ぜひクリエイティブな方法で解答を導き出してください!</t>
  </si>
  <si>
    <t>問題</t>
  </si>
  <si>
    <t>解答</t>
  </si>
  <si>
    <t>全試合の平均タイムは?</t>
  </si>
  <si>
    <t>最も若い選手の年齢は?</t>
  </si>
  <si>
    <t>25歳以下の選手は何人いましたか?</t>
  </si>
  <si>
    <t>25歳以下の選手の全試合で、最も速かったタイムは?</t>
  </si>
  <si>
    <t>合計何か国が参加しましたか?</t>
  </si>
  <si>
    <t>年齢</t>
  </si>
  <si>
    <t>1 回戦</t>
  </si>
  <si>
    <t>2 回戦</t>
  </si>
  <si>
    <t>3 回戦</t>
  </si>
  <si>
    <t>これで完了です! テストを提出してください。</t>
  </si>
  <si>
    <t>必ず、本大会への登録と Excel コミュニティでの投稿と同じメールアドレスからファイルを送信してください。</t>
  </si>
  <si>
    <t>競技期間中にコミュニティで「いいね!」されることにより、課題 2 のスコアがアップします。投稿方法についての詳細は以下をご覧ください。</t>
  </si>
  <si>
    <t>ご参加ありがとうございます!</t>
  </si>
  <si>
    <t>コミュニティへの画像投稿方法</t>
  </si>
  <si>
    <t>このファイルをダウンロードしたメッセージを開きます。</t>
  </si>
  <si>
    <t>「返信」ボタンをクリックします。</t>
  </si>
  <si>
    <t>カメラ アイコンの「写真」ボタンをクリックします。</t>
  </si>
  <si>
    <t>「ファイルを選択」ボタンをクリックします。</t>
  </si>
  <si>
    <t>ブラウザ ウィンドウから画像ファイルを選択してアップロードします。</t>
  </si>
  <si>
    <t>ファイルがアップロードされたことを確認して、右下の「完了」ボタンをクリックします。</t>
  </si>
  <si>
    <t>右下の「投稿」ボタンをクリックします。</t>
  </si>
  <si>
    <t>これで完了です! 画像がコミュニティで共有されました。</t>
  </si>
  <si>
    <t>Send your workbook as an attachment to &lt;CompEmail&gt;</t>
  </si>
  <si>
    <t>Enviar el libro como un archivo adjunto a &lt;CompEmail&gt;</t>
  </si>
  <si>
    <t>Lähetä vastaukset sisältävä työkirjasi sähköpostin liitteenä osoitteeseen &lt;CompEmail&gt;</t>
  </si>
  <si>
    <t>ワークブックをメールに添付して &lt;CompEmail&gt;</t>
  </si>
  <si>
    <t>Post an image of your Chart Gymnastics answer to &lt;CompURL&gt;</t>
  </si>
  <si>
    <t>Post una imagen de tu Gráfica del Reto 2: Gimnasia de datos como respuesta a &lt;CompURL&gt;</t>
  </si>
  <si>
    <t>Julkaise Rytmisen kaavavoimistelun vastauksesi kuva sivulla &lt;CompURL&gt;</t>
  </si>
  <si>
    <t>グラフ体操の解答の画像を &lt;CompURL&gt;</t>
  </si>
  <si>
    <t>Email your file to &lt;CompEmail&gt;</t>
  </si>
  <si>
    <t>Correo electrónico tu archivo a &lt;CompEmail&gt;</t>
  </si>
  <si>
    <t>Lähetä se sähköpostin liitteenä osoitteeseen &lt;CompEmail&gt;</t>
  </si>
  <si>
    <t>ファイルをメールに添付して &lt;CompEmail&gt; 宛てに送信してください。</t>
  </si>
  <si>
    <t>Publicar una imagen de su  gimnasia de gráficos en &lt;CompURL&gt;</t>
  </si>
  <si>
    <t>グラフ体操の解答の画像を &lt;CompURL&gt; に投稿してください。</t>
  </si>
  <si>
    <t>Check back at &lt;CompURL&gt; for updates on the contest</t>
  </si>
  <si>
    <t>Regresa a &lt;CompURL&gt; para actualizaciones de la competencia</t>
  </si>
  <si>
    <t>Käy tarkastamassa osoitteesta &lt;CompURL&gt; kisapäivitykset.</t>
  </si>
  <si>
    <t>競技の最新情報は &lt;CompURL&gt; よりご確認いただけます。</t>
  </si>
  <si>
    <t>Go to &lt;CompURL&gt; (make sure you are signed in)</t>
  </si>
  <si>
    <t>Ingresa a &lt;CompURL&gt; (Asegurate de iniciar sesión con tu cuenta de correo eléctronico y contraseña)</t>
  </si>
  <si>
    <t>Mene osoitteeseen &lt;CompURL&gt; (varmista, että ole kirjautuneena sisään)</t>
  </si>
  <si>
    <t>Microsoft アカウントにサインイン済みであることをご確認の上、&lt;CompURL&gt; を開きます。</t>
  </si>
  <si>
    <t>Dutch</t>
  </si>
  <si>
    <t>Danish</t>
  </si>
  <si>
    <t>Bienvenue au 1er tour!</t>
  </si>
  <si>
    <t>Ce classeur comprend trois défis:</t>
  </si>
  <si>
    <t>Défi 1: Relais de données</t>
  </si>
  <si>
    <t>Défi 2: Gymnastique de graphiques</t>
  </si>
  <si>
    <t>Défi 3: Lutte de formules</t>
  </si>
  <si>
    <t>Pour participer à la compétition:</t>
  </si>
  <si>
    <t xml:space="preserve">Relevez les défis du mieux que vous pouvez. Vous ne devez pas répondre à toutes les questions. </t>
  </si>
  <si>
    <t>Sauvez votre classeur en fichier ".xlsx"</t>
  </si>
  <si>
    <t xml:space="preserve">Veuillez envoyer votre e-mail depuis la même adresse e-mail que celle que vous utilisez pour vous connecter à la Communeauté Excel. </t>
  </si>
  <si>
    <t>Envoyez votre classeur en pièce jointe à &lt;CompEmail&gt;</t>
  </si>
  <si>
    <t>Au plus vous recevrez des "Likes" de la communeauté pendant la période d'essai, au plus cela augmentera votre score pour le second défi</t>
  </si>
  <si>
    <t>Bonne chance!</t>
  </si>
  <si>
    <t>Commencez &gt;&gt;</t>
  </si>
  <si>
    <t>Suivant &gt;&gt;</t>
  </si>
  <si>
    <t>Section réponse</t>
  </si>
  <si>
    <t>Toutes les réponses doivent apparaître dans ces colonnes. Insérez ou redimensionnez des colonnes si vous avez besoin de plus d'espace.</t>
  </si>
  <si>
    <t>Espace de travail</t>
  </si>
  <si>
    <t>Utilisez cet espace de travail pour faire des calculs. Insérez ou redimensionnez des colonnes si vous avez besoin de plus d'espace.</t>
  </si>
  <si>
    <t>Relais de données - 1ère partie</t>
  </si>
  <si>
    <t>Voici ci-dessous 3 tables sur des athlètes qui ont participé au sprint de 110M</t>
  </si>
  <si>
    <t>La table 1 contient la performance de chaque athlète pour 3 tours de course</t>
  </si>
  <si>
    <t>La table 2 contient le pays d'origine de chaque athlète</t>
  </si>
  <si>
    <t>La table 3 contient l'âge de chaque athlète</t>
  </si>
  <si>
    <t>Dans la section réponse à droite, veuillez créer une nouvelle table qui contient uniquement des informations sur les athlètes ayant participé au 3ème tour.</t>
  </si>
  <si>
    <t xml:space="preserve">Pour chaque athlète, listez leur nom, pay, âge et temps de résultat pour TOUS les tours de la compétition sous une unique rangée. </t>
  </si>
  <si>
    <t>Les informations de votre table doivent apparaître EXACTEMENT telles qu'elles figurent dans les tables de données fournies.</t>
  </si>
  <si>
    <t>Les noms des athlètes doivent être triés sur base de leur performance au 3ème tour (le résultat le plus rapide apparaît en premier, le plus lent en dernier)</t>
  </si>
  <si>
    <t>Si des athlètes ont le même temps de résultat au 3ème tour, veuillez trier ces athlètes sur base de leur résultat au 2ème tour (résultat le plus rapide en premier)</t>
  </si>
  <si>
    <t>Numéro du tour</t>
  </si>
  <si>
    <t>Nom</t>
  </si>
  <si>
    <t>Temps de résultat</t>
  </si>
  <si>
    <t>Table 2: Ahtlètes par pays</t>
  </si>
  <si>
    <t>Pays</t>
  </si>
  <si>
    <t>Age (Années)</t>
  </si>
  <si>
    <t>Table 3: Age</t>
  </si>
  <si>
    <t>Le saviez-vous?</t>
  </si>
  <si>
    <t xml:space="preserve">Dans Excel 2016, la boîte "Dites-moi ce que vous voulez faire" en tête de ruban vous permet d'accéder rapidement aux fonctionnalités que vous souhaitez utiliser ou actions que vous souhaitez effectuer. </t>
  </si>
  <si>
    <t>En savoir plus sur ce qui est nouveau dans Excel 2016 ici</t>
  </si>
  <si>
    <t>Relais de données - 2ème partie</t>
  </si>
  <si>
    <t xml:space="preserve">Voici ci-dessous une table sur des athlètes ayant participé aux Athletics 200M </t>
  </si>
  <si>
    <t xml:space="preserve">Dans la section réponse sur la droite, créez une table qui trie uniquement les meilleures performances de chaque pays. </t>
  </si>
  <si>
    <t>Ajoutez un slicer qui permet de trier votre table par pays</t>
  </si>
  <si>
    <t>Chaque pays ne doit apparaître qu'une seule fois dans votre table</t>
  </si>
  <si>
    <t>Pour chaque performance, inclure le nom, numéro d'athlète, pays, numéro de tour et temps de résultat dans une rangée unique</t>
  </si>
  <si>
    <t xml:space="preserve">Les pays doivent être triés sur base de leur performance (résultat le plus rapide en premier, le plus lent en dernier) </t>
  </si>
  <si>
    <t>Si des pays ont le même temps résultat, veuillez les trier sur base de leur numéro d'athlète (plus petit numéro en premier)</t>
  </si>
  <si>
    <t xml:space="preserve">Les informations de votre table doivent apparaître EXACTEMENT comme mentionné dans la table de donnée fournie </t>
  </si>
  <si>
    <t>Table 1: Performance dans tous les tours</t>
  </si>
  <si>
    <t>Numéro d'athlète</t>
  </si>
  <si>
    <t>Envie d'en apprendre plus sur Excel?</t>
  </si>
  <si>
    <t>Suivez ce cours gratuit en ligne (en anglais)</t>
  </si>
  <si>
    <t>Gymnastique de graphiques</t>
  </si>
  <si>
    <t xml:space="preserve">La table ci-dessous montre des données historique sur les jeux olympiques </t>
  </si>
  <si>
    <t xml:space="preserve">Dans la section réponse à droite, visualisez les données ci-dessous afin de représenter au mieux les changements lors des jeux dans le temps </t>
  </si>
  <si>
    <t>Votre graphique sera noté pour la façon dont il représente les données et sa forme visuelle</t>
  </si>
  <si>
    <t xml:space="preserve">Pensez à enregistrer une photo de votre graphique afin de le poster sur la communeauté </t>
  </si>
  <si>
    <t xml:space="preserve">Pour des instructions détaillées sur le téléchargement de votre photo, voir la page "04" de ce classeur </t>
  </si>
  <si>
    <t>Année</t>
  </si>
  <si>
    <t>Pays participants</t>
  </si>
  <si>
    <t>Événements</t>
  </si>
  <si>
    <t>Concurrents (hommes)</t>
  </si>
  <si>
    <t>Concurrents (femmes)</t>
  </si>
  <si>
    <t xml:space="preserve">Dans Excel 2016, il y a beaucoup de nouveaux types de graphiques et les utilisateurs d'Office365 ont accès à ces nouveaux graphiques vu que Microsoft les développe </t>
  </si>
  <si>
    <t>Lutte de formules</t>
  </si>
  <si>
    <t>Répondez aux questions en utilisant les données ci-dessous</t>
  </si>
  <si>
    <t>Utilisez des formules pour que les réponses changent automatiquement si les données changent</t>
  </si>
  <si>
    <t xml:space="preserve">Vous pouvez utiliser l'espace de travail sur la droite pour faire des calculs et vous aider à trouver les réponses </t>
  </si>
  <si>
    <t xml:space="preserve">Vos formules de réponse peuvent se référer à vos calculs de l'espace de travail </t>
  </si>
  <si>
    <t xml:space="preserve">Vos réponses seront notées sur base de la précision de vos répones à la question, même si les données changent </t>
  </si>
  <si>
    <t>Vous recevrez une meilleure note si vous utilisez moins de fonctions et opérations mathématiques, donc soyez créatifs pour votre réponse!</t>
  </si>
  <si>
    <t>Réponses</t>
  </si>
  <si>
    <t>Quel a été le temps de résultat moyen pour tous les tours de la compétition?</t>
  </si>
  <si>
    <t>Quel était l'âge du plus jeune athlète?</t>
  </si>
  <si>
    <t>Combiein d'athlètes étaient âgés de 25 ans ou moins?</t>
  </si>
  <si>
    <t xml:space="preserve">Quel a été le temps de résultat le plus rapide (n'importe quel tour) chez les athlètes de moins de 25 ans? </t>
  </si>
  <si>
    <t>Combien de pays différents ont participé?</t>
  </si>
  <si>
    <t>Tour 1</t>
  </si>
  <si>
    <t>Tour 2</t>
  </si>
  <si>
    <t>Tour 3</t>
  </si>
  <si>
    <t>Vous avez terminé!  Tu dois maintenant soumettre ce test</t>
  </si>
  <si>
    <t>Envoyez votre fichier par e-mail &lt;CompEmail&gt;</t>
  </si>
  <si>
    <t xml:space="preserve">Envoyez votre fichier depuis la même adresse e-mail que vous utilisez pour vous inscrire et poster des commentaires sur la communeauté Excel </t>
  </si>
  <si>
    <t xml:space="preserve">Post an image of your Chart Gymnastics answer to &lt;CompURL&gt;. </t>
  </si>
  <si>
    <t>Au plus vous recevrez des likes parmi la communeauté, au plus cela boostera votre score pour le second défi. Voir ci-dessous pour plus de détails sur la façon de poster.</t>
  </si>
  <si>
    <t>Merci de votre participation!</t>
  </si>
  <si>
    <t>Vérifiez &lt;CompURL&gt; pour des updates sur la compétition</t>
  </si>
  <si>
    <t>Comment poster une image sur la communeauté</t>
  </si>
  <si>
    <t>Rendez-vous sur &lt;CompURL&gt; (assurez-vous que vous êtes connecté)</t>
  </si>
  <si>
    <t>Accédez au message où vous avez téléchargé ce fichier</t>
  </si>
  <si>
    <t>Cliquez sur le bouton "Répondre"</t>
  </si>
  <si>
    <t>Cliquez sur le bouton de l'image "Photos" (icône d'appareil photo)</t>
  </si>
  <si>
    <t>Une fenêtre s’ouvrira vous demandant de sélectionner la photo que vous souhaitez télécharger</t>
  </si>
  <si>
    <t>Une fois l’image est téléchargée, cliquez sur le bouton "Done" en bas à droite</t>
  </si>
  <si>
    <t>Cliquez sur le bouton "Post" en bas à droite.</t>
  </si>
  <si>
    <t>Votre fait ! Votre image est partagée.</t>
  </si>
  <si>
    <t>Welkom in Ronde 1!</t>
  </si>
  <si>
    <t>Deze werkmap bevat drie uitdagingen:</t>
  </si>
  <si>
    <t>Uitdaging 1: Data-estafette</t>
  </si>
  <si>
    <t>Uitdaging 2: Grafiekgymnastiek</t>
  </si>
  <si>
    <t>Uitdaging 3: Formuleworstelen</t>
  </si>
  <si>
    <t>Om mee te doen aan de wedstrijd:</t>
  </si>
  <si>
    <t>Los elke uitdaging zo goed mogelijk op. Je moet niet elke vraag beantwoorden.</t>
  </si>
  <si>
    <t>Sla je werkmap op als een ".xlsx" bestand</t>
  </si>
  <si>
    <t>Verzend je werkmap als bijlage naar &lt;CompEmail&gt;</t>
  </si>
  <si>
    <t>Zorg ervoor dat je je inzending verstuurt met hetzelfde e-mailadres als je login en je invulactiviteit in het Excel-document.</t>
  </si>
  <si>
    <t>Postez une image de votre réponse au défi Gymnastique de graphiques sur &lt;CompURL&gt;</t>
  </si>
  <si>
    <t>Veel succes!</t>
  </si>
  <si>
    <t>Start &gt;&gt;</t>
  </si>
  <si>
    <t>Plaats een afbeelding van je Grafiekgymnastiek-antwoord op &lt;CompURL&gt;</t>
  </si>
  <si>
    <t>Als je in deze community likes behaalt tijdens de testperiode, gaat je score van Uitdaging 2 omhoog.</t>
  </si>
  <si>
    <t>Click en el botón de "Choose Files" o "Escoger archivos"</t>
  </si>
  <si>
    <t>Cliquez sur le bouton "Choose Files"</t>
  </si>
  <si>
    <t>Volgende &gt;&gt;</t>
  </si>
  <si>
    <t>Antwoordveld</t>
  </si>
  <si>
    <t>Alle antwoorden moeten tussen deze kolommen staan. Voeg kolommen toe, of verander ze van grootte als je meer plaats nodig hebt.</t>
  </si>
  <si>
    <t>Werkruimte</t>
  </si>
  <si>
    <t>Gebruik deze ruimte voor extra berekeningen. Voeg kolommen toe, of verander ze van grootte als je extra plaats nodig hebt.</t>
  </si>
  <si>
    <t>Data-estafette - Deel 1</t>
  </si>
  <si>
    <t>Onderaan staan 3 tabellen over atleten die gewedijverd hebben in de 100m sprint</t>
  </si>
  <si>
    <t>Tabel 1 toont de prestatie van elke atleet van 3 rondes</t>
  </si>
  <si>
    <t>Tabel 2 toont het land waar de atleten vandaan komen</t>
  </si>
  <si>
    <t>Tabel 3 toont de leeftijd van de atleten</t>
  </si>
  <si>
    <t>Maak ,in het antwoordveld aan de rechterkant, een nieuwe tabel op die enkel informatie bevat over de atleten die in ronde 3 gelopen hebben.</t>
  </si>
  <si>
    <t>Lijst voor elke atleet de volgende dingen op, op één lijn: naam, land, leeftijd en tijdsresultaat in ALLE rondes van de wedstrijd</t>
  </si>
  <si>
    <t xml:space="preserve">De informatie in je tabel moet PRECIES hetzelfde zijn zoals het is opgelijst in de voorgestelde tabellen. </t>
  </si>
  <si>
    <t>De naam van de atleten zou gesorteerd moeten worden op bases van hun prestatie in ronde 3 (snelste tijdsresultaat als eerste, traagste tijd als laatste).</t>
  </si>
  <si>
    <t>Als atleten hetzelfde tijdsresultaat hebben in ronde 3, sorteer de atleten verder op basis van hun tijdsresultaat in ronde 2 (snelste tijdsresultaat eerst)</t>
  </si>
  <si>
    <t>Bron:</t>
  </si>
  <si>
    <t>Tabel 1: Prestatie</t>
  </si>
  <si>
    <t>Nummer ronde</t>
  </si>
  <si>
    <t>Naam</t>
  </si>
  <si>
    <t>Tijdsresultaat</t>
  </si>
  <si>
    <t>Tabel 2: Atleten per land</t>
  </si>
  <si>
    <t>Land</t>
  </si>
  <si>
    <t>Leeftijd (jaren)</t>
  </si>
  <si>
    <t>Tabel 3: Leeftjid</t>
  </si>
  <si>
    <t>Wist je dat?</t>
  </si>
  <si>
    <t>In Excel 2016 is er bovenaan in het menu een vakje 'Geef aan wat u wilt doen'. Zo krijg je snel toegang tot features die je wilt gebruiken of handelingen die je wilt uitvoeren.</t>
  </si>
  <si>
    <t>Leer hier meer over de nieuwigheden in Excel 2016</t>
  </si>
  <si>
    <t>Data-estafette - Deel 2</t>
  </si>
  <si>
    <t>Onderaan staan 3 tabellen over atleten die gewedijverd hebben in de 200m sprint</t>
  </si>
  <si>
    <t>Maak, in het antwoordveld aan de rechterkant, een nieuwe tabel op die enkel de beste uitdaging bevat voor elk land.</t>
  </si>
  <si>
    <t>Voeg een slicer toe die je tabel kan filteren per land</t>
  </si>
  <si>
    <t>Elk land mag maar eenmaal voorkomen in je tabel</t>
  </si>
  <si>
    <t>Lijst voor elke prestatie de volgende dingen op, op één lijn: naam, nummer atleet, land, nummer ronde en tijdsresultaat</t>
  </si>
  <si>
    <t>Landen moeten gesorteerd worden op basis van de prestatie (snelste tijdsresultaat eerst, traagste tijd laatst)</t>
  </si>
  <si>
    <t>Als landen hetzelfde tijdsresultaat hebben, sorteer de landen verder op basis van de nummer van de atleet (kleinste nummer eerst)</t>
  </si>
  <si>
    <t>De informatie in je tabel moet PRECIES hetzelfde zijn zoals het is opgelijst in de voorgestelde tabellen.</t>
  </si>
  <si>
    <t>Tabel 1: Prestatie in alle rondes</t>
  </si>
  <si>
    <t>Nummer atleet</t>
  </si>
  <si>
    <t>Wil je meer weten over hoe je data kan analyseren in Excel?</t>
  </si>
  <si>
    <t>Probeer deze GRATIS online cursus (Engels)</t>
  </si>
  <si>
    <t>Grafiekgymnastiek</t>
  </si>
  <si>
    <t>Onderstaande tabel toont historische data van de Olympische Spelen.</t>
  </si>
  <si>
    <t>Visualiseer, in het antwoordveld aan de rechterkant, de data onderaan om zo goed mogelijk de verandering te tonen in de loop der tijd</t>
  </si>
  <si>
    <t>De score van je afbeelding is gebaseerd op hoe goed het de data voorstelt en hoe het er visueel uitziet</t>
  </si>
  <si>
    <t xml:space="preserve">Denk eraan om een afbeelding van je visual op te slaan en deze te uploaden in de community </t>
  </si>
  <si>
    <t>Voor gedetailleerde instructies over hoe je een foto uploadt, zie pagina "04" van deze werkmap</t>
  </si>
  <si>
    <t>Jaar</t>
  </si>
  <si>
    <t>Deelnemende landen</t>
  </si>
  <si>
    <t>Evenementen</t>
  </si>
  <si>
    <t>Concurrenten (mannen)</t>
  </si>
  <si>
    <t>Concurrenten (vrouwen)</t>
  </si>
  <si>
    <t>In Excel 2016 zijn er veel nieuwe grafiektypes en Office 365-abonnees krijgen toegang tot deze nieuwe grafiektypes als Microsoft deze ontwikkelt</t>
  </si>
  <si>
    <t>Formuleworstelen</t>
  </si>
  <si>
    <t>Beantwoord de vragen aan de hand van onderstaande data</t>
  </si>
  <si>
    <t>Gebruik formules zodat je antwoorden automatisch updaten als de data veranderen</t>
  </si>
  <si>
    <t>Je kunt de werkruimte aan de rechterkant gebruiken om extra berekeningen te maken.</t>
  </si>
  <si>
    <t>Antwoordformules mogen refereren naar je Werkruimte-berekeningen</t>
  </si>
  <si>
    <t>De score van je antwoorden worden gebaseerd op de accuraatheid van je antwoorden, ook als de data veranderen.</t>
  </si>
  <si>
    <t>Vragen</t>
  </si>
  <si>
    <t>Antwoord</t>
  </si>
  <si>
    <t>Wat was het gemiddelde tijdsresultaat over alle rondes van de wedstrijd heen?</t>
  </si>
  <si>
    <t>Wat was de leeftijd van de jongste atleet?</t>
  </si>
  <si>
    <t xml:space="preserve">Hoeveel atleten waren 25 jaar of jonger? </t>
  </si>
  <si>
    <t>Wat was het snelste tijdsresultaat (over alle rondes) voor een atleet onder 25 jaar?</t>
  </si>
  <si>
    <t>Hoeveel verschillende landen hebben deelgenomen?</t>
  </si>
  <si>
    <t>Tijdsresultaat (s)</t>
  </si>
  <si>
    <t>Leeftijd</t>
  </si>
  <si>
    <t>Ronde 1</t>
  </si>
  <si>
    <t>Ronde 2</t>
  </si>
  <si>
    <t>Ronde 3</t>
  </si>
  <si>
    <t>Goed gedaan! Dit is het einde van de test. Het enige wat je nu moet doen is deze inleveren.</t>
  </si>
  <si>
    <t xml:space="preserve">Post an image of your Chart Gymnastics answer to &lt;CompURL&gt; </t>
  </si>
  <si>
    <t>Hoe meer likes je krijgt in de community, hoe beter dit is voor je score van Uitdaging 2. Zie onder voor meer details hoe je dit post.</t>
  </si>
  <si>
    <t>Bedankt om deel te nemen!</t>
  </si>
  <si>
    <t>Check &lt;CompURL&gt; voor updates van de wedstrijd</t>
  </si>
  <si>
    <t>Hoe een afbeelding uploaden in de community</t>
  </si>
  <si>
    <t>Ga naar &lt;CompURL&gt; (zorg ervoor dat je ingelogd bent)</t>
  </si>
  <si>
    <t>Ga naar het bericht waar je dit bestand hebt gedownload</t>
  </si>
  <si>
    <t>Klik op "Antwoorden"</t>
  </si>
  <si>
    <t>Klik het icoon "Foto" (camera)</t>
  </si>
  <si>
    <t>Klik op "Kies bestand"</t>
  </si>
  <si>
    <t>Een venster zal geopend worden zodat je de foto kunt selecteren die je wilt uploaden.</t>
  </si>
  <si>
    <t>Nadat je afbeelding is geüpload, klik op de knop onderaan rechts.</t>
  </si>
  <si>
    <t>Klik op de "Post"-knop onderaan rechts.</t>
  </si>
  <si>
    <t>Top! Je afbeelding is gedeeld.</t>
  </si>
  <si>
    <t xml:space="preserve">E-mail je bestand naar &lt;CompEmail&gt; </t>
  </si>
  <si>
    <t>Velkommen til 1. runde!</t>
  </si>
  <si>
    <t xml:space="preserve">Denne fil indenholder 3 udfordringer: </t>
  </si>
  <si>
    <t xml:space="preserve">Udfordring 1: 100 Meter regneark </t>
  </si>
  <si>
    <t xml:space="preserve">Udfordring 2: Graf ballet </t>
  </si>
  <si>
    <t xml:space="preserve">Udfordring 3: Formel Brydning </t>
  </si>
  <si>
    <t xml:space="preserve">For at deltage: </t>
  </si>
  <si>
    <t xml:space="preserve">Gennemfør alle tre udfordringer så godt du kan. Du behøver ikke svare på alle spørgsmål. </t>
  </si>
  <si>
    <t>Gem dine samlede svar som en ".xlsx" fil</t>
  </si>
  <si>
    <t>Send dine samlede svar til &lt;CompEmail&gt;</t>
  </si>
  <si>
    <t xml:space="preserve">Det er VIGTIGT at du sender dine svar fra den samme mail som du brugte til at registrere dig med i Excel forummet. </t>
  </si>
  <si>
    <t>Del et billede af din graf ballet som svar til &lt;CompURL&gt;</t>
  </si>
  <si>
    <t>Jo flere "Likes" du får i Excel forummet i konkurrence perioden, jo større bliver din chance for at øge din score til runde 2.</t>
  </si>
  <si>
    <t xml:space="preserve">Held og lykke! </t>
  </si>
  <si>
    <t xml:space="preserve">Kom i gang &gt;&gt; </t>
  </si>
  <si>
    <t xml:space="preserve">Næste.. </t>
  </si>
  <si>
    <t>Svar sektion</t>
  </si>
  <si>
    <t>Alle svar skal vises mellem disse kolonner. Indsætte eller ændre størrelsen på kolonner, hvis du har brug for ekstra plads</t>
  </si>
  <si>
    <t>Arbejdsrum</t>
  </si>
  <si>
    <t>Brug denne plads til at lave yderligere beregninger.  Indsætte eller ændre størrelsen på kolonner, hvis du har brug for ekstra plads</t>
  </si>
  <si>
    <t xml:space="preserve">100 Meter regneark  - Del 1 </t>
  </si>
  <si>
    <t>Nedenfor er der tre tabeller, der omhandler atleter som konkurrerede i 100 Meter løb</t>
  </si>
  <si>
    <t>Tabel 1 indenholder hver atlets præstation for 3 runder af løb</t>
  </si>
  <si>
    <t>Tabel 2 indenholder hver atlets hjemland</t>
  </si>
  <si>
    <t>Table 3 indenholder hver atlet's alder</t>
  </si>
  <si>
    <t>I svar sektionen til højre, skal du lave en tabel der kun indenholder information omkring atleterne der konkurrerede i runde 3</t>
  </si>
  <si>
    <t>For hver atlet, skal du liste deres navn, hjemland, alder og resultatstid i ALLE runder for konkurrencen i en enkel række</t>
  </si>
  <si>
    <t xml:space="preserve">Information i din tabel skal fremgå PRÆCIS som listet i de tilgængelige data tabeller </t>
  </si>
  <si>
    <t xml:space="preserve">Atleternes navn skal sorteres udfra deres præstation i Runde 3 (den hurtigste resultatstid skal komme først, den langsommeste sidst) </t>
  </si>
  <si>
    <t>Hvis atleter har samme resultatstid i runde 3, skal du yderligere sortere atleter udfa Runde 2 Resultatstid (hurtigste Resultatstid først)</t>
  </si>
  <si>
    <t>Kilde:</t>
  </si>
  <si>
    <t xml:space="preserve">Tabel 1: Præstation </t>
  </si>
  <si>
    <t xml:space="preserve">Runde nummer </t>
  </si>
  <si>
    <t xml:space="preserve">Navn </t>
  </si>
  <si>
    <t>Resultatstid</t>
  </si>
  <si>
    <t>Tabel 2: Atleters hjemland</t>
  </si>
  <si>
    <t xml:space="preserve">Alder (år) </t>
  </si>
  <si>
    <t>Tabel 3: Alder</t>
  </si>
  <si>
    <t xml:space="preserve">Vidste du at….? </t>
  </si>
  <si>
    <t>I Excel 2016, er der en "Fortæl mig hvad du vil" boks,  her kan du hurtigt få adgang til funktioner, du vil bruge eller handlinger, du ønsker at udføre.</t>
  </si>
  <si>
    <t>Lær mere om hvad der er af nyheder i Excel 2016 here</t>
  </si>
  <si>
    <t>100 Meter regneark - Del 2</t>
  </si>
  <si>
    <t>Nedenfor er en tabel, der omhandler atleter som konkurrerede i 200M løb</t>
  </si>
  <si>
    <t>Tabel 1 indeholder hver atlets præstation i 3 runder af løb</t>
  </si>
  <si>
    <t>I svar sektionen til højre, skal du lave en ny tabel der kun viser de bedste præstationer for hvert land.</t>
  </si>
  <si>
    <t>Tilføj et udsnitsværktøj(slicer) som kan filtrere din tabel efter land</t>
  </si>
  <si>
    <t>Hvert land skal optræde kun én gang i tabellen</t>
  </si>
  <si>
    <t>For hver præstation, skal navnet, atlet nummer, land, runde nummer, og resultatstid inkluderes i en enkelt række</t>
  </si>
  <si>
    <t xml:space="preserve">Lande skal være sorteret baseret på præstationer (hurtigste resultatstid først, langsomste resultatstid til sidst) </t>
  </si>
  <si>
    <t>Hvis lande har den samme resultatstid, da sorter landene på baggrund af atlet nummer (mindste nummer først)'</t>
  </si>
  <si>
    <t>Informationen i din tabel skal fremgå PRÆCIS som den er i de angivne data tabeller</t>
  </si>
  <si>
    <t>Table 1: Præstation for alle runder</t>
  </si>
  <si>
    <t>Runde nummer</t>
  </si>
  <si>
    <t xml:space="preserve">Atlet nummer </t>
  </si>
  <si>
    <t>Hjemland</t>
  </si>
  <si>
    <t xml:space="preserve">Resultatstid </t>
  </si>
  <si>
    <t>Er du interesseret i at lære mere om analysering af data i Excel?</t>
  </si>
  <si>
    <t>Så prøv dette GRATIS online kursus (Engelsk)</t>
  </si>
  <si>
    <t>Graf Ballet</t>
  </si>
  <si>
    <t>Tabellen nedenfor viser nogle historiske data om de olympiske lege</t>
  </si>
  <si>
    <t xml:space="preserve">I svar sektionen til højre skal du visualisere den viste data til bedst at vise ændringen i legene over tid </t>
  </si>
  <si>
    <t>Dine grafer vil blive bedømt ud fra hvor godt de repræsentere dataen og grafens udseende.</t>
  </si>
  <si>
    <t>Husk at tage et billede af din graf og upload det til Excel forumment.</t>
  </si>
  <si>
    <t>For detaljerede instrukser om hvordan du uploader dit billede, se fane 04 i denne Excel fil</t>
  </si>
  <si>
    <t>År</t>
  </si>
  <si>
    <t>Deltagende lande</t>
  </si>
  <si>
    <t>Begivenheder</t>
  </si>
  <si>
    <t>Konkurrenter (mænd)</t>
  </si>
  <si>
    <t>Konkurrenter (kvinder)</t>
  </si>
  <si>
    <t>Vidste du at...?</t>
  </si>
  <si>
    <t>At i Excel 2016 er der mange nye graftyper og Office 365 brugere kan få adgang til nye graftyper med det samme efter Microsoft har udviklet dem</t>
  </si>
  <si>
    <t>Svar på spørgsmålene ved hjælp af dataen nedenfor</t>
  </si>
  <si>
    <t>Brug formler sådan at dine svar automatisk opdatere hvis dataen ændrer sig</t>
  </si>
  <si>
    <t>Du kan brug arbejdsrummet til højre for at lave yderligere beregninger til at understøtte dine svar</t>
  </si>
  <si>
    <t>Formlerne i dine svar må gerne henvise til dine beregninger i arbejdsrummet</t>
  </si>
  <si>
    <t>Dine svar vil blive bedømt ud fra om der bliver svaret rigtigt på spørgsmålet, selvom at dataen ændrer sig</t>
  </si>
  <si>
    <t>Spørgsmål</t>
  </si>
  <si>
    <t>Svar</t>
  </si>
  <si>
    <t>Hvad var gennemsnittet for resultatstiden for alle runder i konkurrencen?</t>
  </si>
  <si>
    <t>Hvad var alderen på den yngste atlet?</t>
  </si>
  <si>
    <t>Hvor mange atleter var 25 år eller yngre?</t>
  </si>
  <si>
    <t>Hvad var den hurtigste tid (i hvilken om helst runde) for en atlet under 25 år</t>
  </si>
  <si>
    <t>Hvor mange forskellige lande deltog?</t>
  </si>
  <si>
    <t>Resultatstider</t>
  </si>
  <si>
    <t>Navn</t>
  </si>
  <si>
    <t>Alder</t>
  </si>
  <si>
    <t>Runde 1</t>
  </si>
  <si>
    <t>Runde 2</t>
  </si>
  <si>
    <t>Runde 3</t>
  </si>
  <si>
    <t xml:space="preserve">Tillykke! Du er færdig. Nu skal du bare indsende dine svar </t>
  </si>
  <si>
    <t>Gem dine samlede besvarede svar som en ".xlsx" fil</t>
  </si>
  <si>
    <t xml:space="preserve">Email din fil til &lt;CompEmail&gt; </t>
  </si>
  <si>
    <t xml:space="preserve">Send din fil fra den samme email adresse som du brugte da du registrerede dig i Excel forummet </t>
  </si>
  <si>
    <t xml:space="preserve">Del et billede af din Ballet Graf som svar i &lt;CompURL&gt; </t>
  </si>
  <si>
    <t>Jo flere "Likes" du får i Excel forummet i konkurrence perioden, jo større bliver din chancen for at øge din score til runde 2.</t>
  </si>
  <si>
    <t>Tak for din deltagelse!</t>
  </si>
  <si>
    <t>Husk at opdatere dig på &lt;CompURL&gt; for yderligere detaljer om konkurrencen</t>
  </si>
  <si>
    <t xml:space="preserve">Hvordan du deler et billede af din Ballet Graf i Excel Forummet </t>
  </si>
  <si>
    <t>Gå til &lt;CompURL&gt; (Husk at være logget ind)</t>
  </si>
  <si>
    <t>Gå til den besked hvor du hentede denne fil</t>
  </si>
  <si>
    <t>Klik på "Reply"</t>
  </si>
  <si>
    <t>Klik på billedet af "Photos" knappen (kamera ikonet)</t>
  </si>
  <si>
    <t>Klik på "Vælg filer" (Choose Files) knappen</t>
  </si>
  <si>
    <t>Et nyt vindue vil åbne, hvor du her kan vælge at oploade dit billede</t>
  </si>
  <si>
    <t xml:space="preserve">Efter at billedet er uploaded, skal du klikke på "færdig" (done) kanppen nederst til højre </t>
  </si>
  <si>
    <t xml:space="preserve">Klik på "del" (Post) knappen nederst til højre. </t>
  </si>
  <si>
    <t xml:space="preserve">Du er færdig. Dit billed er blevet delt! </t>
  </si>
  <si>
    <t>Excel Suggestions</t>
  </si>
  <si>
    <t>https://excel.uservoice.com/</t>
  </si>
  <si>
    <t>Sugerencias de Excel</t>
  </si>
  <si>
    <t>Suggestions d’Excel</t>
  </si>
  <si>
    <t>Excel suggesties</t>
  </si>
  <si>
    <t>Excel forslag</t>
  </si>
  <si>
    <t>Excel ehdotuksia</t>
  </si>
  <si>
    <t>Excel の提案</t>
  </si>
  <si>
    <t>In Excel 2016, the Tell Me what you want to do box at the top of the Ribbon quickly gives you access to features you want to use or actions you want to perform.</t>
  </si>
  <si>
    <t>Table 3 contains each athlete's age</t>
  </si>
  <si>
    <t>Your visual will be scored for how well it represents the data and its visual appeal</t>
  </si>
  <si>
    <t>Remember to save a picture of your visual and upload it to the community</t>
  </si>
  <si>
    <t>What was the fastest result time (any round) for an athlete under 25 years of age?</t>
  </si>
  <si>
    <t>Go to the message where you downloaded this file</t>
  </si>
  <si>
    <t>Click the "Photos" button (camera icon)</t>
  </si>
  <si>
    <t>Competition Thread ID</t>
  </si>
  <si>
    <t>You will receive a higher score for using fewer functions and mathematical operations, so be creative on how you get to your answer!</t>
  </si>
  <si>
    <t>Se reciben una puntuación más alta para el uso de menos funciones y operaciones matemáticas, así que creativa sobre cómo llegar a tu respuesta.</t>
  </si>
  <si>
    <t>Je krijgt een hogere score als je minder functies en wiskundige berekeningen maakt, dus wees creatief hoe je je antwoord bekomt!</t>
  </si>
  <si>
    <t>Du vil få flere point for at bruge så få formler og matematiske operationer som muligt så vær kreativ med hvordan du finder dine svar!</t>
  </si>
  <si>
    <t>Saat enemmän pisteitä käyttämällä vähemmän funktioita ja matemaattisia operaattoreita, joten ole mahdollisimman luova vastatessasi!</t>
  </si>
  <si>
    <t>Mihin Excel-heimoon kuulut? Valitse vapaasti, mitä aluetta haluat edustaa kisoissa:</t>
  </si>
  <si>
    <t>Select your Region</t>
  </si>
  <si>
    <t>Etelä-Suomi (South)</t>
  </si>
  <si>
    <t>Keski-Suomi (Central)</t>
  </si>
  <si>
    <t>Pohjois-Suomi (North)</t>
  </si>
  <si>
    <t>Kysymys 1 - ilman KESKIARVO (AVERAGE) -funktiota</t>
  </si>
  <si>
    <t>Aikojen summa</t>
  </si>
  <si>
    <t>Aikojen lkm</t>
  </si>
  <si>
    <t>Keskiarvo</t>
  </si>
  <si>
    <t>Kysymys 3 - Useiden JOS (IF) -funktioiden käyttö</t>
  </si>
  <si>
    <t>Johnnie Thomas on laatinut alapuolelle myös joitakin vaihtoehtoisia tapoja laskea tuloksia:</t>
  </si>
  <si>
    <t>25 tai nuorempi</t>
  </si>
  <si>
    <t>25 tai nuorempien lkm</t>
  </si>
  <si>
    <t>Kysymys 4 - useiden JOS (IF) -funktioiden käyttö</t>
  </si>
  <si>
    <t>Pienin alle 25-vuotiaiden aika</t>
  </si>
  <si>
    <t>Alle 25-vuotiaiden pienimmät ajat</t>
  </si>
  <si>
    <t>Question 4 - Useiden JOS (IF) -funktioiden käyttö</t>
  </si>
  <si>
    <t>Erä1</t>
  </si>
  <si>
    <t>Pienin aika jokaisessa erässä alle 25-vuotiaista</t>
  </si>
  <si>
    <t>Kaavojen avulla tuotettu lopputulos (Name-sarake on luotu manuaalisesti kopioimalla)</t>
  </si>
  <si>
    <t>Ks. Rivillä 9 olevat kommentit (punainen kolmio kyseisissä soluissa)</t>
  </si>
  <si>
    <t>Manuaalisesti kopioi-liitä tekniikalla tuotettu lopputulos</t>
  </si>
  <si>
    <t>Lopputuloksen voisi toteuttaa myös Excelin Hae &amp; Muunna (Get &amp; Transform ent. Power Query) -työkalulla.</t>
  </si>
  <si>
    <t>Työkalun käyttöä edellytetään vasta tulevilla kierroksilla.</t>
  </si>
  <si>
    <t>Kaavojen avulla tuotettu lopputulos (Country on kopioitu aineistoon ja poistettu duplikaatit)</t>
  </si>
  <si>
    <t>&lt; -- kaavojen luontijärjestys</t>
  </si>
  <si>
    <t>Manuaalisesti tuotettu lopputulos, joka oli riittävä tälle kierrokselle</t>
  </si>
  <si>
    <t>Ylimääräinen esimerkki</t>
  </si>
  <si>
    <t>Kysymys 5 - LASKE.JOS (COUNTIF) -funktion käyttö</t>
  </si>
  <si>
    <t>LASKE.JOS (COUNTIF)</t>
  </si>
  <si>
    <t>https://hexcelligent.fi/2014/01/30/yksilollisten-arvojen-maara-osa-1-excel/</t>
  </si>
  <si>
    <t>Lisätietoja alla olevasta laske.jos -esimerkistä: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</si>
</sst>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
  </numFmts>
  <fonts count="21" x14ac:knownFonts="1">
    <font>
      <sz val="11"/>
      <color theme="1"/>
      <name val="Calibri"/>
      <family val="2"/>
      <scheme val="minor"/>
    </font>
    <font>
      <sz val="11"/>
      <color theme="1"/>
      <name val="Segoe UI Light"/>
      <family val="2"/>
    </font>
    <font>
      <b/>
      <sz val="11"/>
      <color theme="1"/>
      <name val="Segoe UI Light"/>
      <family val="2"/>
    </font>
    <font>
      <u/>
      <sz val="11"/>
      <color theme="10"/>
      <name val="Calibri"/>
      <family val="2"/>
      <scheme val="minor"/>
    </font>
    <font>
      <b/>
      <sz val="11"/>
      <color theme="0"/>
      <name val="Segoe UI Light"/>
      <family val="2"/>
    </font>
    <font>
      <b/>
      <sz val="28"/>
      <color theme="0"/>
      <name val="Segoe UI Light"/>
      <family val="2"/>
    </font>
    <font>
      <b/>
      <sz val="16"/>
      <color theme="0"/>
      <name val="Segoe UI Light"/>
      <family val="2"/>
    </font>
    <font>
      <b/>
      <sz val="11"/>
      <color rgb="FF008641"/>
      <name val="Segoe UI Light"/>
      <family val="2"/>
    </font>
    <font>
      <b/>
      <sz val="16"/>
      <color rgb="FF008641"/>
      <name val="Segoe UI Light"/>
      <family val="2"/>
    </font>
    <font>
      <sz val="11"/>
      <color rgb="FF008641"/>
      <name val="Segoe UI Light"/>
      <family val="2"/>
    </font>
    <font>
      <sz val="8"/>
      <color theme="1"/>
      <name val="Segoe UI Light"/>
      <family val="2"/>
    </font>
    <font>
      <b/>
      <sz val="28"/>
      <color rgb="FF008641"/>
      <name val="Segoe UI Light"/>
      <family val="2"/>
    </font>
    <font>
      <u/>
      <sz val="11"/>
      <color rgb="FF008641"/>
      <name val="Segoe UI Light"/>
      <family val="2"/>
    </font>
    <font>
      <b/>
      <sz val="18"/>
      <color rgb="FF008641"/>
      <name val="Segoe UI Light"/>
      <family val="2"/>
    </font>
    <font>
      <b/>
      <sz val="11"/>
      <color theme="0"/>
      <name val="Calibri"/>
      <family val="2"/>
      <scheme val="minor"/>
    </font>
    <font>
      <sz val="9"/>
      <color indexed="81"/>
      <name val="Tahoma"/>
      <charset val="1"/>
    </font>
    <font>
      <b/>
      <sz val="9"/>
      <color indexed="81"/>
      <name val="Tahoma"/>
      <charset val="1"/>
    </font>
    <font>
      <sz val="9"/>
      <color indexed="81"/>
      <name val="Tahoma"/>
      <family val="2"/>
    </font>
    <font>
      <sz val="11"/>
      <color theme="0"/>
      <name val="Segoe UI Light"/>
      <family val="2"/>
    </font>
    <font>
      <sz val="10"/>
      <color indexed="81"/>
      <name val="Tahoma"/>
      <family val="2"/>
    </font>
    <font>
      <b/>
      <sz val="11"/>
      <color rgb="FFFF0000"/>
      <name val="Calibri"/>
      <family val="2"/>
      <scheme val="minor"/>
    </font>
  </fonts>
  <fills count="11">
    <fill>
      <patternFill patternType="none"/>
    </fill>
    <fill>
      <patternFill patternType="gray125"/>
    </fill>
    <fill>
      <patternFill patternType="solid">
        <fgColor rgb="FFFF0000"/>
        <bgColor indexed="64"/>
      </patternFill>
    </fill>
    <fill>
      <patternFill patternType="solid">
        <fgColor rgb="FF008641"/>
        <bgColor indexed="64"/>
      </patternFill>
    </fill>
    <fill>
      <patternFill patternType="solid">
        <fgColor theme="9" tint="0.79998168889431442"/>
        <bgColor theme="9" tint="0.79998168889431442"/>
      </patternFill>
    </fill>
    <fill>
      <patternFill patternType="solid">
        <fgColor theme="0" tint="-0.14999847407452621"/>
        <bgColor theme="9"/>
      </patternFill>
    </fill>
    <fill>
      <patternFill patternType="solid">
        <fgColor theme="0" tint="-4.9989318521683403E-2"/>
        <bgColor indexed="64"/>
      </patternFill>
    </fill>
    <fill>
      <patternFill patternType="solid">
        <fgColor rgb="FF008641"/>
        <bgColor theme="9"/>
      </patternFill>
    </fill>
    <fill>
      <patternFill patternType="solid">
        <fgColor theme="4"/>
        <bgColor theme="4"/>
      </patternFill>
    </fill>
    <fill>
      <patternFill patternType="solid">
        <fgColor theme="4"/>
        <bgColor theme="5"/>
      </patternFill>
    </fill>
    <fill>
      <patternFill patternType="solid">
        <fgColor theme="5"/>
        <bgColor indexed="64"/>
      </patternFill>
    </fill>
  </fills>
  <borders count="12">
    <border>
      <left/>
      <right/>
      <top/>
      <bottom/>
      <diagonal/>
    </border>
    <border>
      <left style="thin">
        <color rgb="FF008641"/>
      </left>
      <right/>
      <top style="thin">
        <color rgb="FF008641"/>
      </top>
      <bottom style="thin">
        <color rgb="FF008641"/>
      </bottom>
      <diagonal/>
    </border>
    <border>
      <left/>
      <right/>
      <top style="thin">
        <color rgb="FF008641"/>
      </top>
      <bottom style="thin">
        <color rgb="FF008641"/>
      </bottom>
      <diagonal/>
    </border>
    <border>
      <left/>
      <right style="thin">
        <color rgb="FF008641"/>
      </right>
      <top style="thin">
        <color rgb="FF008641"/>
      </top>
      <bottom style="thin">
        <color rgb="FF008641"/>
      </bottom>
      <diagonal/>
    </border>
    <border>
      <left style="thin">
        <color rgb="FF008641"/>
      </left>
      <right style="thin">
        <color rgb="FF008641"/>
      </right>
      <top style="thin">
        <color rgb="FF008641"/>
      </top>
      <bottom style="thin">
        <color rgb="FF008641"/>
      </bottom>
      <diagonal/>
    </border>
    <border>
      <left style="thin">
        <color rgb="FF008641"/>
      </left>
      <right/>
      <top style="thin">
        <color rgb="FF008641"/>
      </top>
      <bottom/>
      <diagonal/>
    </border>
    <border>
      <left/>
      <right/>
      <top style="thin">
        <color rgb="FF008641"/>
      </top>
      <bottom/>
      <diagonal/>
    </border>
    <border>
      <left/>
      <right style="thin">
        <color rgb="FF008641"/>
      </right>
      <top style="thin">
        <color rgb="FF008641"/>
      </top>
      <bottom/>
      <diagonal/>
    </border>
    <border>
      <left style="thick">
        <color rgb="FF008641"/>
      </left>
      <right style="thick">
        <color rgb="FF008641"/>
      </right>
      <top style="thick">
        <color rgb="FF008641"/>
      </top>
      <bottom/>
      <diagonal/>
    </border>
    <border>
      <left style="thick">
        <color rgb="FF008641"/>
      </left>
      <right style="thick">
        <color rgb="FF008641"/>
      </right>
      <top/>
      <bottom style="thick">
        <color rgb="FF008641"/>
      </bottom>
      <diagonal/>
    </border>
    <border>
      <left style="medium">
        <color rgb="FF008641"/>
      </left>
      <right style="medium">
        <color rgb="FF008641"/>
      </right>
      <top style="medium">
        <color rgb="FF008641"/>
      </top>
      <bottom style="medium">
        <color rgb="FF008641"/>
      </bottom>
      <diagonal/>
    </border>
    <border>
      <left style="thin">
        <color theme="5" tint="0.39997558519241921"/>
      </left>
      <right/>
      <top style="thin">
        <color theme="5" tint="0.39997558519241921"/>
      </top>
      <bottom style="thin">
        <color theme="5" tint="0.39997558519241921"/>
      </bottom>
      <diagonal/>
    </border>
  </borders>
  <cellStyleXfs count="2">
    <xf numFmtId="0" fontId="0" fillId="0" borderId="0"/>
    <xf numFmtId="0" fontId="3" fillId="0" borderId="0" applyNumberFormat="0" applyFill="0" applyBorder="0" applyAlignment="0" applyProtection="0"/>
  </cellStyleXfs>
  <cellXfs count="82">
    <xf numFmtId="0" fontId="0" fillId="0" borderId="0" xfId="0"/>
    <xf numFmtId="0" fontId="1" fillId="0" borderId="0" xfId="0" applyFont="1"/>
    <xf numFmtId="0" fontId="2" fillId="0" borderId="0" xfId="0" applyFont="1"/>
    <xf numFmtId="0" fontId="2" fillId="0" borderId="0" xfId="0" applyFont="1" applyAlignment="1">
      <alignment horizontal="left"/>
    </xf>
    <xf numFmtId="0" fontId="3" fillId="0" borderId="0" xfId="1"/>
    <xf numFmtId="0" fontId="1" fillId="0" borderId="0" xfId="0" applyNumberFormat="1" applyFont="1"/>
    <xf numFmtId="0" fontId="1" fillId="0" borderId="0" xfId="0" applyFont="1" applyAlignment="1">
      <alignment horizontal="left" indent="2"/>
    </xf>
    <xf numFmtId="0" fontId="1" fillId="3" borderId="0" xfId="0" applyFont="1" applyFill="1"/>
    <xf numFmtId="0" fontId="4" fillId="3" borderId="0" xfId="0" applyFont="1" applyFill="1"/>
    <xf numFmtId="0" fontId="5" fillId="3" borderId="0" xfId="0" applyFont="1" applyFill="1" applyAlignment="1">
      <alignment horizontal="center"/>
    </xf>
    <xf numFmtId="0" fontId="0" fillId="0" borderId="0" xfId="0" pivotButton="1"/>
    <xf numFmtId="0" fontId="5" fillId="3" borderId="0" xfId="0" applyFont="1" applyFill="1" applyAlignment="1">
      <alignment horizontal="left"/>
    </xf>
    <xf numFmtId="0" fontId="7" fillId="0" borderId="0" xfId="0" applyFont="1"/>
    <xf numFmtId="0" fontId="8" fillId="0" borderId="0" xfId="0" applyFont="1"/>
    <xf numFmtId="0" fontId="10" fillId="0" borderId="0" xfId="0" applyFont="1"/>
    <xf numFmtId="0" fontId="1" fillId="0" borderId="0" xfId="0" applyFont="1" applyAlignment="1">
      <alignment horizontal="left"/>
    </xf>
    <xf numFmtId="0" fontId="1" fillId="0" borderId="1" xfId="0" applyFont="1" applyBorder="1" applyAlignment="1">
      <alignment horizontal="left"/>
    </xf>
    <xf numFmtId="0" fontId="7" fillId="5" borderId="1" xfId="0" applyFont="1" applyFill="1" applyBorder="1"/>
    <xf numFmtId="0" fontId="7" fillId="5" borderId="2" xfId="0" applyFont="1" applyFill="1" applyBorder="1"/>
    <xf numFmtId="0" fontId="7" fillId="5" borderId="3" xfId="0" applyFont="1" applyFill="1" applyBorder="1"/>
    <xf numFmtId="0" fontId="4" fillId="0" borderId="0" xfId="0" applyFont="1" applyFill="1"/>
    <xf numFmtId="0" fontId="7" fillId="0" borderId="0" xfId="0" applyFont="1" applyFill="1"/>
    <xf numFmtId="0" fontId="11" fillId="0" borderId="0" xfId="0" applyFont="1" applyFill="1" applyAlignment="1">
      <alignment horizontal="center"/>
    </xf>
    <xf numFmtId="0" fontId="7" fillId="0" borderId="0" xfId="0" applyFont="1" applyFill="1" applyAlignment="1">
      <alignment vertical="top"/>
    </xf>
    <xf numFmtId="0" fontId="7" fillId="0" borderId="0" xfId="0" applyFont="1" applyFill="1" applyAlignment="1">
      <alignment horizontal="left" vertical="top" wrapText="1"/>
    </xf>
    <xf numFmtId="0" fontId="7" fillId="0" borderId="0" xfId="0" applyFont="1" applyFill="1" applyAlignment="1">
      <alignment horizontal="left" wrapText="1"/>
    </xf>
    <xf numFmtId="164" fontId="7" fillId="0" borderId="0" xfId="0" applyNumberFormat="1" applyFont="1" applyFill="1" applyAlignment="1">
      <alignment vertical="top"/>
    </xf>
    <xf numFmtId="0" fontId="7" fillId="3" borderId="0" xfId="0" applyFont="1" applyFill="1"/>
    <xf numFmtId="0" fontId="1" fillId="2" borderId="0" xfId="0" applyFont="1" applyFill="1"/>
    <xf numFmtId="0" fontId="1" fillId="0" borderId="2" xfId="0" applyFont="1" applyBorder="1" applyAlignment="1">
      <alignment horizontal="left"/>
    </xf>
    <xf numFmtId="0" fontId="1" fillId="0" borderId="0" xfId="0" applyFont="1" applyAlignment="1">
      <alignment horizontal="center"/>
    </xf>
    <xf numFmtId="0" fontId="8" fillId="0" borderId="0" xfId="0" applyFont="1" applyAlignment="1">
      <alignment horizontal="center"/>
    </xf>
    <xf numFmtId="0" fontId="4" fillId="3" borderId="0" xfId="0" applyFont="1" applyFill="1" applyAlignment="1">
      <alignment horizontal="centerContinuous"/>
    </xf>
    <xf numFmtId="0" fontId="4" fillId="3" borderId="5" xfId="0" applyFont="1" applyFill="1" applyBorder="1"/>
    <xf numFmtId="0" fontId="4" fillId="3" borderId="6" xfId="0" applyFont="1" applyFill="1" applyBorder="1"/>
    <xf numFmtId="0" fontId="4" fillId="3" borderId="6" xfId="0" applyFont="1" applyFill="1" applyBorder="1" applyAlignment="1">
      <alignment horizontal="center"/>
    </xf>
    <xf numFmtId="0" fontId="4" fillId="3" borderId="7" xfId="0" applyFont="1" applyFill="1" applyBorder="1" applyAlignment="1">
      <alignment horizontal="center"/>
    </xf>
    <xf numFmtId="0" fontId="1" fillId="4" borderId="5" xfId="0" applyFont="1" applyFill="1" applyBorder="1" applyAlignment="1">
      <alignment horizontal="left"/>
    </xf>
    <xf numFmtId="0" fontId="1" fillId="4" borderId="6" xfId="0" applyFont="1" applyFill="1" applyBorder="1" applyAlignment="1">
      <alignment horizontal="left"/>
    </xf>
    <xf numFmtId="0" fontId="1" fillId="0" borderId="5" xfId="0" applyFont="1" applyBorder="1" applyAlignment="1">
      <alignment horizontal="left"/>
    </xf>
    <xf numFmtId="0" fontId="1" fillId="0" borderId="6" xfId="0" applyFont="1" applyBorder="1" applyAlignment="1">
      <alignment horizontal="left"/>
    </xf>
    <xf numFmtId="0" fontId="7" fillId="5" borderId="2" xfId="0" applyFont="1" applyFill="1" applyBorder="1" applyAlignment="1">
      <alignment horizontal="center"/>
    </xf>
    <xf numFmtId="0" fontId="7" fillId="5" borderId="3" xfId="0" applyFont="1" applyFill="1" applyBorder="1" applyAlignment="1">
      <alignment horizontal="center"/>
    </xf>
    <xf numFmtId="0" fontId="2" fillId="0" borderId="0" xfId="0" applyFont="1" applyAlignment="1">
      <alignment horizontal="center"/>
    </xf>
    <xf numFmtId="0" fontId="7" fillId="5" borderId="1" xfId="0" applyFont="1" applyFill="1" applyBorder="1" applyAlignment="1">
      <alignment horizontal="center"/>
    </xf>
    <xf numFmtId="40" fontId="1" fillId="4" borderId="6" xfId="0" applyNumberFormat="1" applyFont="1" applyFill="1" applyBorder="1" applyAlignment="1">
      <alignment horizontal="center"/>
    </xf>
    <xf numFmtId="40" fontId="1" fillId="4" borderId="7" xfId="0" applyNumberFormat="1" applyFont="1" applyFill="1" applyBorder="1" applyAlignment="1">
      <alignment horizontal="center"/>
    </xf>
    <xf numFmtId="40" fontId="1" fillId="0" borderId="6" xfId="0" applyNumberFormat="1" applyFont="1" applyBorder="1" applyAlignment="1">
      <alignment horizontal="center"/>
    </xf>
    <xf numFmtId="40" fontId="1" fillId="0" borderId="7" xfId="0" applyNumberFormat="1" applyFont="1" applyBorder="1" applyAlignment="1">
      <alignment horizontal="center"/>
    </xf>
    <xf numFmtId="40" fontId="1" fillId="0" borderId="2" xfId="0" applyNumberFormat="1" applyFont="1" applyBorder="1" applyAlignment="1">
      <alignment horizontal="center"/>
    </xf>
    <xf numFmtId="40" fontId="1" fillId="0" borderId="3" xfId="0" applyNumberFormat="1" applyFont="1" applyBorder="1" applyAlignment="1">
      <alignment horizontal="center"/>
    </xf>
    <xf numFmtId="40" fontId="1" fillId="0" borderId="0" xfId="0" applyNumberFormat="1" applyFont="1" applyAlignment="1">
      <alignment horizontal="center"/>
    </xf>
    <xf numFmtId="0" fontId="7" fillId="5" borderId="2" xfId="0" applyFont="1" applyFill="1" applyBorder="1" applyAlignment="1">
      <alignment horizontal="left"/>
    </xf>
    <xf numFmtId="0" fontId="1" fillId="0" borderId="0" xfId="0" applyFont="1" applyAlignment="1">
      <alignment vertical="top"/>
    </xf>
    <xf numFmtId="0" fontId="1" fillId="0" borderId="0" xfId="0" applyFont="1" applyAlignment="1">
      <alignment vertical="top" wrapText="1"/>
    </xf>
    <xf numFmtId="0" fontId="12" fillId="0" borderId="0" xfId="0" applyFont="1" applyAlignment="1">
      <alignment vertical="top" wrapText="1"/>
    </xf>
    <xf numFmtId="0" fontId="1" fillId="0" borderId="0" xfId="0" applyFont="1" applyAlignment="1">
      <alignment horizontal="left" vertical="top" wrapText="1"/>
    </xf>
    <xf numFmtId="0" fontId="6" fillId="3" borderId="0" xfId="0" applyFont="1" applyFill="1" applyProtection="1">
      <protection locked="0"/>
    </xf>
    <xf numFmtId="0" fontId="6" fillId="3" borderId="0" xfId="0" applyFont="1" applyFill="1" applyAlignment="1" applyProtection="1">
      <alignment horizontal="left"/>
      <protection locked="0"/>
    </xf>
    <xf numFmtId="0" fontId="1" fillId="3" borderId="0" xfId="0" applyFont="1" applyFill="1" applyAlignment="1" applyProtection="1">
      <alignment horizontal="centerContinuous"/>
      <protection locked="0"/>
    </xf>
    <xf numFmtId="0" fontId="1" fillId="3" borderId="0" xfId="0" applyFont="1" applyFill="1" applyProtection="1">
      <protection locked="0"/>
    </xf>
    <xf numFmtId="0" fontId="0" fillId="0" borderId="0" xfId="0" applyProtection="1">
      <protection locked="0"/>
    </xf>
    <xf numFmtId="0" fontId="1" fillId="0" borderId="0" xfId="0" applyFont="1" applyProtection="1">
      <protection locked="0"/>
    </xf>
    <xf numFmtId="0" fontId="1" fillId="0" borderId="0" xfId="1" applyFont="1"/>
    <xf numFmtId="0" fontId="9" fillId="6" borderId="4" xfId="0" applyFont="1" applyFill="1" applyBorder="1" applyProtection="1">
      <protection locked="0"/>
    </xf>
    <xf numFmtId="0" fontId="4" fillId="3" borderId="0" xfId="0" applyFont="1" applyFill="1" applyAlignment="1">
      <alignment wrapText="1"/>
    </xf>
    <xf numFmtId="0" fontId="8" fillId="0" borderId="8" xfId="0" applyFont="1" applyFill="1" applyBorder="1"/>
    <xf numFmtId="0" fontId="11" fillId="6" borderId="10" xfId="0" applyFont="1" applyFill="1" applyBorder="1" applyAlignment="1">
      <alignment horizontal="center"/>
    </xf>
    <xf numFmtId="0" fontId="13" fillId="0" borderId="9" xfId="0" applyFont="1" applyFill="1" applyBorder="1" applyProtection="1">
      <protection locked="0"/>
    </xf>
    <xf numFmtId="0" fontId="4" fillId="7" borderId="1" xfId="0" applyFont="1" applyFill="1" applyBorder="1" applyAlignment="1">
      <alignment horizontal="center"/>
    </xf>
    <xf numFmtId="0" fontId="14" fillId="7" borderId="1" xfId="0" applyFont="1" applyFill="1" applyBorder="1"/>
    <xf numFmtId="0" fontId="2" fillId="0" borderId="0" xfId="0" applyFont="1" applyProtection="1">
      <protection locked="0"/>
    </xf>
    <xf numFmtId="0" fontId="2" fillId="0" borderId="0" xfId="0" applyFont="1" applyAlignment="1" applyProtection="1">
      <alignment horizontal="center"/>
      <protection locked="0"/>
    </xf>
    <xf numFmtId="2" fontId="9" fillId="6" borderId="4" xfId="0" applyNumberFormat="1" applyFont="1" applyFill="1" applyBorder="1" applyProtection="1">
      <protection locked="0"/>
    </xf>
    <xf numFmtId="4" fontId="1" fillId="0" borderId="0" xfId="0" applyNumberFormat="1" applyFont="1" applyProtection="1">
      <protection locked="0"/>
    </xf>
    <xf numFmtId="0" fontId="4" fillId="9" borderId="11" xfId="0" applyFont="1" applyFill="1" applyBorder="1"/>
    <xf numFmtId="0" fontId="18" fillId="10" borderId="0" xfId="0" applyFont="1" applyFill="1" applyProtection="1">
      <protection locked="0"/>
    </xf>
    <xf numFmtId="0" fontId="4" fillId="10" borderId="0" xfId="0" applyFont="1" applyFill="1" applyProtection="1">
      <protection locked="0"/>
    </xf>
    <xf numFmtId="0" fontId="4" fillId="7" borderId="1" xfId="0" applyFont="1" applyFill="1" applyBorder="1" applyAlignment="1">
      <alignment horizontal="left"/>
    </xf>
    <xf numFmtId="0" fontId="4" fillId="8" borderId="0" xfId="0" applyFont="1" applyFill="1" applyBorder="1"/>
    <xf numFmtId="0" fontId="3" fillId="0" borderId="0" xfId="1" applyProtection="1">
      <protection locked="0"/>
    </xf>
    <xf numFmtId="0" fontId="20" fillId="0" borderId="0" xfId="0" applyFont="1" applyProtection="1">
      <protection locked="0"/>
    </xf>
  </cellXfs>
  <cellStyles count="2">
    <cellStyle name="Hyperlinkki" xfId="1" builtinId="8"/>
    <cellStyle name="Normaali" xfId="0" builtinId="0"/>
  </cellStyles>
  <dxfs count="84">
    <dxf>
      <font>
        <strike val="0"/>
        <outline val="0"/>
        <shadow val="0"/>
        <u val="none"/>
        <vertAlign val="baseline"/>
        <sz val="11"/>
        <name val="Segoe UI Light"/>
        <family val="2"/>
        <scheme val="none"/>
      </font>
      <alignment horizontal="center" vertical="bottom" textRotation="0" wrapText="0" indent="0" justifyLastLine="0" shrinkToFit="0" readingOrder="0"/>
    </dxf>
    <dxf>
      <font>
        <strike val="0"/>
        <outline val="0"/>
        <shadow val="0"/>
        <u val="none"/>
        <vertAlign val="baseline"/>
        <sz val="11"/>
        <name val="Segoe UI Light"/>
        <family val="2"/>
        <scheme val="none"/>
      </font>
      <alignment horizontal="center" vertical="bottom" textRotation="0" wrapText="0" indent="0" justifyLastLine="0" shrinkToFit="0" readingOrder="0"/>
    </dxf>
    <dxf>
      <font>
        <strike val="0"/>
        <outline val="0"/>
        <shadow val="0"/>
        <u val="none"/>
        <vertAlign val="baseline"/>
        <sz val="11"/>
        <name val="Segoe UI Light"/>
        <family val="2"/>
        <scheme val="none"/>
      </font>
      <alignment horizontal="center" vertical="bottom" textRotation="0" wrapText="0" indent="0" justifyLastLine="0" shrinkToFit="0" readingOrder="0"/>
    </dxf>
    <dxf>
      <font>
        <strike val="0"/>
        <outline val="0"/>
        <shadow val="0"/>
        <u val="none"/>
        <vertAlign val="baseline"/>
        <sz val="11"/>
        <name val="Segoe UI Light"/>
        <family val="2"/>
        <scheme val="none"/>
      </font>
      <alignment horizontal="center" vertical="bottom" textRotation="0" wrapText="0" indent="0" justifyLastLine="0" shrinkToFit="0" readingOrder="0"/>
    </dxf>
    <dxf>
      <font>
        <strike val="0"/>
        <outline val="0"/>
        <shadow val="0"/>
        <u val="none"/>
        <vertAlign val="baseline"/>
        <sz val="11"/>
        <name val="Segoe UI Light"/>
        <family val="2"/>
        <scheme val="none"/>
      </font>
      <alignment horizontal="center" vertical="bottom" textRotation="0" wrapText="0" indent="0" justifyLastLine="0" shrinkToFit="0" readingOrder="0"/>
    </dxf>
    <dxf>
      <font>
        <strike val="0"/>
        <outline val="0"/>
        <shadow val="0"/>
        <u val="none"/>
        <vertAlign val="baseline"/>
        <sz val="11"/>
        <name val="Segoe UI Light"/>
        <family val="2"/>
        <scheme val="none"/>
      </font>
    </dxf>
    <dxf>
      <font>
        <b/>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protection locked="0" hidden="0"/>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protection locked="0" hidden="0"/>
    </dxf>
    <dxf>
      <font>
        <b val="0"/>
        <i val="0"/>
        <strike val="0"/>
        <condense val="0"/>
        <extend val="0"/>
        <outline val="0"/>
        <shadow val="0"/>
        <u val="none"/>
        <vertAlign val="baseline"/>
        <sz val="11"/>
        <color theme="1"/>
        <name val="Segoe UI Light"/>
        <family val="2"/>
        <scheme val="none"/>
      </font>
      <protection locked="0" hidden="0"/>
    </dxf>
    <dxf>
      <font>
        <strike val="0"/>
        <outline val="0"/>
        <shadow val="0"/>
        <vertAlign val="baseline"/>
        <sz val="11"/>
        <name val="Segoe UI Light"/>
        <family val="2"/>
        <scheme val="none"/>
      </font>
      <numFmt numFmtId="165" formatCode="#,##0.00_);[Red]\(#,##0.00\)"/>
      <alignment horizontal="center" vertical="bottom" textRotation="0" wrapText="0" indent="0" justifyLastLine="0" shrinkToFit="0" readingOrder="0"/>
    </dxf>
    <dxf>
      <font>
        <strike val="0"/>
        <outline val="0"/>
        <shadow val="0"/>
        <vertAlign val="baseline"/>
        <sz val="11"/>
        <name val="Segoe UI Light"/>
        <family val="2"/>
        <scheme val="none"/>
      </font>
      <alignment horizontal="left" vertical="bottom" textRotation="0" wrapText="0" indent="0" justifyLastLine="0" shrinkToFit="0" readingOrder="0"/>
    </dxf>
    <dxf>
      <font>
        <strike val="0"/>
        <outline val="0"/>
        <shadow val="0"/>
        <vertAlign val="baseline"/>
        <sz val="11"/>
        <name val="Segoe UI Light"/>
        <family val="2"/>
        <scheme val="none"/>
      </font>
    </dxf>
    <dxf>
      <font>
        <strike val="0"/>
        <outline val="0"/>
        <shadow val="0"/>
        <vertAlign val="baseline"/>
        <sz val="11"/>
        <name val="Segoe UI Light"/>
        <family val="2"/>
        <scheme val="none"/>
      </font>
      <alignment horizontal="center" vertical="bottom" textRotation="0" wrapText="0" indent="0" justifyLastLine="0" shrinkToFit="0" readingOrder="0"/>
    </dxf>
    <dxf>
      <font>
        <strike val="0"/>
        <outline val="0"/>
        <shadow val="0"/>
        <vertAlign val="baseline"/>
        <sz val="11"/>
        <name val="Segoe UI Light"/>
        <family val="2"/>
        <scheme val="none"/>
      </font>
      <alignment horizontal="center" vertical="bottom" textRotation="0" wrapText="0" indent="0" justifyLastLine="0" shrinkToFit="0" readingOrder="0"/>
    </dxf>
    <dxf>
      <font>
        <strike val="0"/>
        <outline val="0"/>
        <shadow val="0"/>
        <vertAlign val="baseline"/>
        <sz val="11"/>
        <name val="Segoe UI Light"/>
        <family val="2"/>
        <scheme val="none"/>
      </font>
    </dxf>
    <dxf>
      <font>
        <strike val="0"/>
        <outline val="0"/>
        <shadow val="0"/>
        <vertAlign val="baseline"/>
        <sz val="11"/>
        <name val="Segoe UI Light"/>
        <family val="2"/>
        <scheme val="none"/>
      </font>
    </dxf>
    <dxf>
      <font>
        <strike val="0"/>
        <outline val="0"/>
        <shadow val="0"/>
        <vertAlign val="baseline"/>
        <sz val="11"/>
        <name val="Segoe UI Light"/>
        <family val="2"/>
        <scheme val="none"/>
      </font>
      <numFmt numFmtId="165" formatCode="#,##0.00_);[Red]\(#,##0.00\)"/>
      <alignment horizontal="center" vertical="bottom" textRotation="0" wrapText="0" indent="0" justifyLastLine="0" shrinkToFit="0" readingOrder="0"/>
    </dxf>
    <dxf>
      <font>
        <strike val="0"/>
        <outline val="0"/>
        <shadow val="0"/>
        <vertAlign val="baseline"/>
        <sz val="11"/>
        <name val="Segoe UI Light"/>
        <family val="2"/>
        <scheme val="none"/>
      </font>
      <alignment horizontal="left" vertical="bottom" textRotation="0" wrapText="0" indent="0" justifyLastLine="0" shrinkToFit="0" readingOrder="0"/>
    </dxf>
    <dxf>
      <font>
        <strike val="0"/>
        <outline val="0"/>
        <shadow val="0"/>
        <vertAlign val="baseline"/>
        <sz val="11"/>
        <name val="Segoe UI Light"/>
        <family val="2"/>
        <scheme val="none"/>
      </font>
    </dxf>
    <dxf>
      <font>
        <strike val="0"/>
        <outline val="0"/>
        <shadow val="0"/>
        <vertAlign val="baseline"/>
        <sz val="11"/>
        <name val="Segoe UI Light"/>
        <family val="2"/>
        <scheme val="none"/>
      </font>
      <alignment horizontal="center" vertical="bottom" textRotation="0" wrapText="0" indent="0" justifyLastLine="0" shrinkToFit="0" readingOrder="0"/>
    </dxf>
    <dxf>
      <font>
        <strike val="0"/>
        <outline val="0"/>
        <shadow val="0"/>
        <vertAlign val="baseline"/>
        <sz val="11"/>
        <name val="Segoe UI Light"/>
        <family val="2"/>
        <scheme val="none"/>
      </font>
      <alignment horizontal="center" vertical="bottom" textRotation="0" wrapText="0" indent="0" justifyLastLine="0" shrinkToFit="0" readingOrder="0"/>
    </dxf>
    <dxf>
      <font>
        <strike val="0"/>
        <outline val="0"/>
        <shadow val="0"/>
        <vertAlign val="baseline"/>
        <sz val="11"/>
        <name val="Segoe UI Light"/>
        <family val="2"/>
        <scheme val="none"/>
      </font>
    </dxf>
    <dxf>
      <font>
        <strike val="0"/>
        <outline val="0"/>
        <shadow val="0"/>
        <vertAlign val="baseline"/>
        <sz val="11"/>
        <name val="Segoe UI Light"/>
        <family val="2"/>
        <scheme val="none"/>
      </font>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numFmt numFmtId="0" formatCode="General"/>
      <protection locked="0" hidden="0"/>
    </dxf>
    <dxf>
      <font>
        <b val="0"/>
        <i val="0"/>
        <strike val="0"/>
        <condense val="0"/>
        <extend val="0"/>
        <outline val="0"/>
        <shadow val="0"/>
        <u val="none"/>
        <vertAlign val="baseline"/>
        <sz val="11"/>
        <color theme="1"/>
        <name val="Segoe UI Light"/>
        <family val="2"/>
        <scheme val="none"/>
      </font>
      <protection locked="0" hidden="0"/>
    </dxf>
    <dxf>
      <font>
        <b val="0"/>
        <i val="0"/>
        <strike val="0"/>
        <condense val="0"/>
        <extend val="0"/>
        <outline val="0"/>
        <shadow val="0"/>
        <u val="none"/>
        <vertAlign val="baseline"/>
        <sz val="11"/>
        <color theme="1"/>
        <name val="Segoe UI Light"/>
        <family val="2"/>
        <scheme val="none"/>
      </font>
      <protection locked="0" hidden="0"/>
    </dxf>
    <dxf>
      <font>
        <b val="0"/>
        <i val="0"/>
        <strike val="0"/>
        <condense val="0"/>
        <extend val="0"/>
        <outline val="0"/>
        <shadow val="0"/>
        <u val="none"/>
        <vertAlign val="baseline"/>
        <sz val="11"/>
        <color theme="1"/>
        <name val="Segoe UI Light"/>
        <family val="2"/>
        <scheme val="none"/>
      </font>
      <protection locked="0" hidden="0"/>
    </dxf>
    <dxf>
      <font>
        <strike val="0"/>
        <outline val="0"/>
        <shadow val="0"/>
        <u val="none"/>
        <vertAlign val="baseline"/>
        <name val="Segoe UI Light"/>
        <family val="2"/>
        <scheme val="none"/>
      </font>
      <numFmt numFmtId="165" formatCode="#,##0.00_);[Red]\(#,##0.00\)"/>
      <alignment horizontal="center" vertical="bottom" textRotation="0" wrapText="0" indent="0" justifyLastLine="0" shrinkToFit="0" readingOrder="0"/>
    </dxf>
    <dxf>
      <font>
        <strike val="0"/>
        <outline val="0"/>
        <shadow val="0"/>
        <u val="none"/>
        <vertAlign val="baseline"/>
        <name val="Segoe UI Light"/>
        <family val="2"/>
        <scheme val="none"/>
      </font>
    </dxf>
    <dxf>
      <font>
        <strike val="0"/>
        <outline val="0"/>
        <shadow val="0"/>
        <u val="none"/>
        <vertAlign val="baseline"/>
        <name val="Segoe UI Light"/>
        <family val="2"/>
        <scheme val="none"/>
      </font>
    </dxf>
    <dxf>
      <font>
        <strike val="0"/>
        <outline val="0"/>
        <shadow val="0"/>
        <u val="none"/>
        <vertAlign val="baseline"/>
        <name val="Segoe UI Light"/>
        <family val="2"/>
        <scheme val="none"/>
      </font>
    </dxf>
    <dxf>
      <font>
        <strike val="0"/>
        <outline val="0"/>
        <shadow val="0"/>
        <u val="none"/>
        <vertAlign val="baseline"/>
        <name val="Segoe UI Light"/>
        <family val="2"/>
        <scheme val="none"/>
      </font>
    </dxf>
    <dxf>
      <font>
        <strike val="0"/>
        <outline val="0"/>
        <shadow val="0"/>
        <u val="none"/>
        <vertAlign val="baseline"/>
        <name val="Segoe UI Light"/>
        <family val="2"/>
        <scheme val="none"/>
      </font>
    </dxf>
    <dxf>
      <font>
        <strike val="0"/>
        <outline val="0"/>
        <shadow val="0"/>
        <u val="none"/>
        <vertAlign val="baseline"/>
        <name val="Segoe UI Light"/>
        <family val="2"/>
        <scheme val="none"/>
      </font>
    </dxf>
    <dxf>
      <font>
        <strike val="0"/>
        <outline val="0"/>
        <shadow val="0"/>
        <u val="none"/>
        <vertAlign val="baseline"/>
        <name val="Segoe UI Light"/>
        <family val="2"/>
        <scheme val="none"/>
      </font>
    </dxf>
    <dxf>
      <font>
        <strike val="0"/>
        <outline val="0"/>
        <shadow val="0"/>
        <u val="none"/>
        <vertAlign val="baseline"/>
        <name val="Segoe UI Light"/>
        <family val="2"/>
        <scheme val="none"/>
      </font>
      <numFmt numFmtId="165" formatCode="#,##0.00_);[Red]\(#,##0.00\)"/>
      <alignment horizontal="center" vertical="bottom" textRotation="0" wrapText="0" indent="0" justifyLastLine="0" shrinkToFit="0" readingOrder="0"/>
    </dxf>
    <dxf>
      <font>
        <strike val="0"/>
        <outline val="0"/>
        <shadow val="0"/>
        <u val="none"/>
        <vertAlign val="baseline"/>
        <name val="Segoe UI Light"/>
        <family val="2"/>
        <scheme val="none"/>
      </font>
    </dxf>
    <dxf>
      <font>
        <strike val="0"/>
        <outline val="0"/>
        <shadow val="0"/>
        <u val="none"/>
        <vertAlign val="baseline"/>
        <name val="Segoe UI Light"/>
        <family val="2"/>
        <scheme val="none"/>
      </font>
      <alignment horizontal="center" vertical="bottom" textRotation="0" wrapText="0" indent="0" justifyLastLine="0" shrinkToFit="0" readingOrder="0"/>
    </dxf>
    <dxf>
      <font>
        <strike val="0"/>
        <outline val="0"/>
        <shadow val="0"/>
        <u val="none"/>
        <vertAlign val="baseline"/>
        <name val="Segoe UI Light"/>
        <family val="2"/>
        <scheme val="none"/>
      </font>
    </dxf>
    <dxf>
      <font>
        <b/>
        <i val="0"/>
        <strike val="0"/>
        <condense val="0"/>
        <extend val="0"/>
        <outline val="0"/>
        <shadow val="0"/>
        <u val="none"/>
        <vertAlign val="baseline"/>
        <sz val="11"/>
        <color theme="1"/>
        <name val="Segoe UI Light"/>
        <family val="2"/>
        <scheme val="none"/>
      </font>
    </dxf>
    <dxf>
      <fill>
        <patternFill>
          <bgColor rgb="FFFFFF00"/>
        </patternFill>
      </fill>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numFmt numFmtId="0" formatCode="General"/>
    </dxf>
    <dxf>
      <font>
        <b val="0"/>
        <i val="0"/>
        <strike val="0"/>
        <condense val="0"/>
        <extend val="0"/>
        <outline val="0"/>
        <shadow val="0"/>
        <u val="none"/>
        <vertAlign val="baseline"/>
        <sz val="11"/>
        <color theme="1"/>
        <name val="Segoe UI Light"/>
        <family val="2"/>
        <scheme val="none"/>
      </font>
      <numFmt numFmtId="0" formatCode="General"/>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ill>
        <patternFill patternType="solid">
          <fgColor theme="9" tint="0.79998168889431442"/>
          <bgColor theme="9" tint="0.79998168889431442"/>
        </patternFill>
      </fill>
    </dxf>
    <dxf>
      <fill>
        <patternFill patternType="solid">
          <fgColor theme="9" tint="0.79998168889431442"/>
          <bgColor theme="9" tint="0.79998168889431442"/>
        </patternFill>
      </fill>
    </dxf>
    <dxf>
      <font>
        <b/>
        <color theme="1"/>
      </font>
    </dxf>
    <dxf>
      <font>
        <b/>
        <color theme="1"/>
      </font>
    </dxf>
    <dxf>
      <font>
        <b/>
        <color theme="1"/>
      </font>
      <border>
        <top style="double">
          <color theme="9"/>
        </top>
      </border>
    </dxf>
    <dxf>
      <font>
        <b/>
        <color theme="0"/>
      </font>
      <fill>
        <patternFill patternType="solid">
          <fgColor theme="9"/>
          <bgColor rgb="FF008641"/>
        </patternFill>
      </fill>
    </dxf>
    <dxf>
      <font>
        <color theme="1"/>
      </font>
      <border>
        <left style="thin">
          <color rgb="FF008641"/>
        </left>
        <right style="thin">
          <color rgb="FF008641"/>
        </right>
        <top style="thin">
          <color rgb="FF008641"/>
        </top>
        <bottom style="thin">
          <color rgb="FF008641"/>
        </bottom>
        <horizontal style="thin">
          <color rgb="FF008641"/>
        </horizontal>
      </border>
    </dxf>
    <dxf>
      <font>
        <b/>
        <color theme="1"/>
      </font>
      <border>
        <bottom style="thin">
          <color rgb="FF008641"/>
        </bottom>
        <vertical/>
        <horizontal/>
      </border>
    </dxf>
    <dxf>
      <font>
        <sz val="14"/>
        <color theme="1"/>
        <name val="Segoe UI Light"/>
        <family val="2"/>
        <scheme val="none"/>
      </font>
      <border>
        <left style="thin">
          <color rgb="FF008641"/>
        </left>
        <right style="thin">
          <color rgb="FF008641"/>
        </right>
        <top style="thin">
          <color rgb="FF008641"/>
        </top>
        <bottom style="thin">
          <color rgb="FF008641"/>
        </bottom>
        <vertical/>
        <horizontal/>
      </border>
    </dxf>
  </dxfs>
  <tableStyles count="2" defaultTableStyle="TableStyleMedium2" defaultPivotStyle="PivotStyleLight16">
    <tableStyle name="ExcelChampSlicer1" pivot="0" table="0" count="10">
      <tableStyleElement type="wholeTable" dxfId="83"/>
      <tableStyleElement type="headerRow" dxfId="82"/>
    </tableStyle>
    <tableStyle name="ExcelChampTable" pivot="0" count="7">
      <tableStyleElement type="wholeTable" dxfId="81"/>
      <tableStyleElement type="headerRow" dxfId="80"/>
      <tableStyleElement type="totalRow" dxfId="79"/>
      <tableStyleElement type="firstColumn" dxfId="78"/>
      <tableStyleElement type="lastColumn" dxfId="77"/>
      <tableStyleElement type="firstRowStripe" dxfId="76"/>
      <tableStyleElement type="firstColumnStripe" dxfId="75"/>
    </tableStyle>
  </tableStyles>
  <colors>
    <mruColors>
      <color rgb="FF008641"/>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theme="9" tint="-0.249977111117893"/>
          </font>
          <fill>
            <patternFill patternType="solid">
              <fgColor theme="9" tint="0.59999389629810485"/>
              <bgColor theme="9" tint="0.59999389629810485"/>
            </patternFill>
          </fill>
          <border>
            <left style="thin">
              <color theme="9" tint="0.59999389629810485"/>
            </left>
            <right style="thin">
              <color theme="9" tint="0.59999389629810485"/>
            </right>
            <top style="thin">
              <color theme="9" tint="0.59999389629810485"/>
            </top>
            <bottom style="thin">
              <color theme="9" tint="0.59999389629810485"/>
            </bottom>
            <vertical/>
            <horizontal/>
          </border>
        </dxf>
        <dxf>
          <font>
            <color theme="0"/>
          </font>
          <fill>
            <patternFill>
              <bgColor rgb="FF008641"/>
            </patternFill>
          </fill>
          <border>
            <left style="thin">
              <color theme="9"/>
            </left>
            <right style="thin">
              <color theme="9"/>
            </right>
            <top style="thin">
              <color theme="9"/>
            </top>
            <bottom style="thin">
              <color theme="9"/>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SlicerStyleLight1">
        <x14:slicerStyle name="ExcelChampSlicer1">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pivotCacheDefinition" Target="pivotCache/pivotCacheDefinition2.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hyperlink" Target="http://go.microsoft.com/fwlink/p/?LinkId=626462" TargetMode="External"/><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hyperlink" Target="#'01-02'!C1"/></Relationships>
</file>

<file path=xl/drawings/_rels/drawing4.xml.rels><?xml version="1.0" encoding="UTF-8" standalone="yes"?>
<Relationships xmlns="http://schemas.openxmlformats.org/package/2006/relationships"><Relationship Id="rId2" Type="http://schemas.openxmlformats.org/officeDocument/2006/relationships/hyperlink" Target="#'02'!C1"/><Relationship Id="rId1" Type="http://schemas.openxmlformats.org/officeDocument/2006/relationships/hyperlink" Target="https://www.edx.org/course/introduction-data-analysis-using-excel-microsoft-dat205x-0" TargetMode="External"/></Relationships>
</file>

<file path=xl/drawings/_rels/drawing5.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hyperlink" Target="http://go.microsoft.com/fwlink/p/?LinkId=626462" TargetMode="External"/><Relationship Id="rId4" Type="http://schemas.openxmlformats.org/officeDocument/2006/relationships/hyperlink" Target="#'03'!C1"/></Relationships>
</file>

<file path=xl/drawings/_rels/drawing6.xml.rels><?xml version="1.0" encoding="UTF-8" standalone="yes"?>
<Relationships xmlns="http://schemas.openxmlformats.org/package/2006/relationships"><Relationship Id="rId2" Type="http://schemas.openxmlformats.org/officeDocument/2006/relationships/hyperlink" Target="#'04'!D1"/><Relationship Id="rId1" Type="http://schemas.openxmlformats.org/officeDocument/2006/relationships/hyperlink" Target="https://excel.uservoice.com/" TargetMode="External"/></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6" Type="http://schemas.openxmlformats.org/officeDocument/2006/relationships/image" Target="../media/image1.png"/><Relationship Id="rId5" Type="http://schemas.openxmlformats.org/officeDocument/2006/relationships/image" Target="../media/image10.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2</xdr:col>
      <xdr:colOff>1095374</xdr:colOff>
      <xdr:row>7</xdr:row>
      <xdr:rowOff>57150</xdr:rowOff>
    </xdr:from>
    <xdr:to>
      <xdr:col>7</xdr:col>
      <xdr:colOff>342901</xdr:colOff>
      <xdr:row>20</xdr:row>
      <xdr:rowOff>0</xdr:rowOff>
    </xdr:to>
    <mc:AlternateContent xmlns:mc="http://schemas.openxmlformats.org/markup-compatibility/2006" xmlns:a14="http://schemas.microsoft.com/office/drawing/2010/main">
      <mc:Choice Requires="a14">
        <xdr:graphicFrame macro="">
          <xdr:nvGraphicFramePr>
            <xdr:cNvPr id="2" name="Select Message">
              <a:extLst>
                <a:ext uri="{FF2B5EF4-FFF2-40B4-BE49-F238E27FC236}">
                  <a16:creationId xmlns:a16="http://schemas.microsoft.com/office/drawing/2014/main" id="{096F7651-9D5E-4189-8232-D722DCE80CD9}"/>
                </a:ext>
              </a:extLst>
            </xdr:cNvPr>
            <xdr:cNvGraphicFramePr/>
          </xdr:nvGraphicFramePr>
          <xdr:xfrm>
            <a:off x="0" y="0"/>
            <a:ext cx="0" cy="0"/>
          </xdr:xfrm>
          <a:graphic>
            <a:graphicData uri="http://schemas.microsoft.com/office/drawing/2010/slicer">
              <sle:slicer xmlns:sle="http://schemas.microsoft.com/office/drawing/2010/slicer" name="Select Message"/>
            </a:graphicData>
          </a:graphic>
        </xdr:graphicFrame>
      </mc:Choice>
      <mc:Fallback xmlns="">
        <xdr:sp macro="" textlink="">
          <xdr:nvSpPr>
            <xdr:cNvPr id="0" name=""/>
            <xdr:cNvSpPr>
              <a:spLocks noTextEdit="1"/>
            </xdr:cNvSpPr>
          </xdr:nvSpPr>
          <xdr:spPr>
            <a:xfrm>
              <a:off x="4248149" y="1390650"/>
              <a:ext cx="3238502" cy="24193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9</xdr:col>
      <xdr:colOff>9525</xdr:colOff>
      <xdr:row>3</xdr:row>
      <xdr:rowOff>38098</xdr:rowOff>
    </xdr:from>
    <xdr:to>
      <xdr:col>12</xdr:col>
      <xdr:colOff>1228725</xdr:colOff>
      <xdr:row>37</xdr:row>
      <xdr:rowOff>123825</xdr:rowOff>
    </xdr:to>
    <mc:AlternateContent xmlns:mc="http://schemas.openxmlformats.org/markup-compatibility/2006" xmlns:a14="http://schemas.microsoft.com/office/drawing/2010/main">
      <mc:Choice Requires="a14">
        <xdr:graphicFrame macro="">
          <xdr:nvGraphicFramePr>
            <xdr:cNvPr id="3" name="Competition Name">
              <a:extLst>
                <a:ext uri="{FF2B5EF4-FFF2-40B4-BE49-F238E27FC236}">
                  <a16:creationId xmlns:a16="http://schemas.microsoft.com/office/drawing/2014/main" id="{D7C9CC88-2DDD-4A14-9095-B375DFECFCCB}"/>
                </a:ext>
              </a:extLst>
            </xdr:cNvPr>
            <xdr:cNvGraphicFramePr/>
          </xdr:nvGraphicFramePr>
          <xdr:xfrm>
            <a:off x="0" y="0"/>
            <a:ext cx="0" cy="0"/>
          </xdr:xfrm>
          <a:graphic>
            <a:graphicData uri="http://schemas.microsoft.com/office/drawing/2010/slicer">
              <sle:slicer xmlns:sle="http://schemas.microsoft.com/office/drawing/2010/slicer" name="Competition Name"/>
            </a:graphicData>
          </a:graphic>
        </xdr:graphicFrame>
      </mc:Choice>
      <mc:Fallback xmlns="">
        <xdr:sp macro="" textlink="">
          <xdr:nvSpPr>
            <xdr:cNvPr id="0" name=""/>
            <xdr:cNvSpPr>
              <a:spLocks noTextEdit="1"/>
            </xdr:cNvSpPr>
          </xdr:nvSpPr>
          <xdr:spPr>
            <a:xfrm>
              <a:off x="8524875" y="609598"/>
              <a:ext cx="3276600" cy="6562727"/>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729192</xdr:colOff>
      <xdr:row>2</xdr:row>
      <xdr:rowOff>157692</xdr:rowOff>
    </xdr:from>
    <xdr:to>
      <xdr:col>1</xdr:col>
      <xdr:colOff>2875170</xdr:colOff>
      <xdr:row>11</xdr:row>
      <xdr:rowOff>47396</xdr:rowOff>
    </xdr:to>
    <xdr:pic>
      <xdr:nvPicPr>
        <xdr:cNvPr id="3" name="Picture 2">
          <a:extLst>
            <a:ext uri="{FF2B5EF4-FFF2-40B4-BE49-F238E27FC236}">
              <a16:creationId xmlns:a16="http://schemas.microsoft.com/office/drawing/2014/main" id="{08501643-14A4-423A-AC0F-700CC0A9F3F7}"/>
            </a:ext>
          </a:extLst>
        </xdr:cNvPr>
        <xdr:cNvPicPr>
          <a:picLocks noChangeAspect="1"/>
        </xdr:cNvPicPr>
      </xdr:nvPicPr>
      <xdr:blipFill>
        <a:blip xmlns:r="http://schemas.openxmlformats.org/officeDocument/2006/relationships" r:embed="rId1"/>
        <a:stretch>
          <a:fillRect/>
        </a:stretch>
      </xdr:blipFill>
      <xdr:spPr>
        <a:xfrm>
          <a:off x="938742" y="881592"/>
          <a:ext cx="2145978" cy="2080454"/>
        </a:xfrm>
        <a:prstGeom prst="rect">
          <a:avLst/>
        </a:prstGeom>
      </xdr:spPr>
    </xdr:pic>
    <xdr:clientData/>
  </xdr:twoCellAnchor>
  <xdr:twoCellAnchor editAs="oneCell">
    <xdr:from>
      <xdr:col>1</xdr:col>
      <xdr:colOff>147668</xdr:colOff>
      <xdr:row>12</xdr:row>
      <xdr:rowOff>82553</xdr:rowOff>
    </xdr:from>
    <xdr:to>
      <xdr:col>1</xdr:col>
      <xdr:colOff>3390900</xdr:colOff>
      <xdr:row>16</xdr:row>
      <xdr:rowOff>47625</xdr:rowOff>
    </xdr:to>
    <mc:AlternateContent xmlns:mc="http://schemas.openxmlformats.org/markup-compatibility/2006" xmlns:a14="http://schemas.microsoft.com/office/drawing/2010/main">
      <mc:Choice Requires="a14">
        <xdr:graphicFrame macro="">
          <xdr:nvGraphicFramePr>
            <xdr:cNvPr id="6" name="Select Message 1">
              <a:extLst>
                <a:ext uri="{FF2B5EF4-FFF2-40B4-BE49-F238E27FC236}">
                  <a16:creationId xmlns:a16="http://schemas.microsoft.com/office/drawing/2014/main" id="{9B2C2CB6-514C-4EDF-8FE0-A469090C5228}"/>
                </a:ext>
              </a:extLst>
            </xdr:cNvPr>
            <xdr:cNvGraphicFramePr/>
          </xdr:nvGraphicFramePr>
          <xdr:xfrm>
            <a:off x="0" y="0"/>
            <a:ext cx="0" cy="0"/>
          </xdr:xfrm>
          <a:graphic>
            <a:graphicData uri="http://schemas.microsoft.com/office/drawing/2010/slicer">
              <sle:slicer xmlns:sle="http://schemas.microsoft.com/office/drawing/2010/slicer" name="Select Message 1"/>
            </a:graphicData>
          </a:graphic>
        </xdr:graphicFrame>
      </mc:Choice>
      <mc:Fallback xmlns="">
        <xdr:sp macro="" textlink="">
          <xdr:nvSpPr>
            <xdr:cNvPr id="0" name=""/>
            <xdr:cNvSpPr>
              <a:spLocks noTextEdit="1"/>
            </xdr:cNvSpPr>
          </xdr:nvSpPr>
          <xdr:spPr>
            <a:xfrm>
              <a:off x="357218" y="3206753"/>
              <a:ext cx="3243232" cy="965198"/>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154586</xdr:colOff>
      <xdr:row>15</xdr:row>
      <xdr:rowOff>35378</xdr:rowOff>
    </xdr:from>
    <xdr:to>
      <xdr:col>1</xdr:col>
      <xdr:colOff>1150339</xdr:colOff>
      <xdr:row>20</xdr:row>
      <xdr:rowOff>9525</xdr:rowOff>
    </xdr:to>
    <xdr:pic>
      <xdr:nvPicPr>
        <xdr:cNvPr id="7" name="Picture 6" descr="Tell me box with waterfall text and results in Excel 2016 for Windows">
          <a:extLst>
            <a:ext uri="{FF2B5EF4-FFF2-40B4-BE49-F238E27FC236}">
              <a16:creationId xmlns:a16="http://schemas.microsoft.com/office/drawing/2014/main" id="{D405A7CD-F088-4F69-BB75-909355E7B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586" y="3407228"/>
          <a:ext cx="2310203" cy="1021897"/>
        </a:xfrm>
        <a:prstGeom prst="rect">
          <a:avLst/>
        </a:prstGeom>
        <a:noFill/>
        <a:ln>
          <a:solidFill>
            <a:schemeClr val="bg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160580</xdr:colOff>
      <xdr:row>10</xdr:row>
      <xdr:rowOff>102053</xdr:rowOff>
    </xdr:from>
    <xdr:to>
      <xdr:col>1</xdr:col>
      <xdr:colOff>1144345</xdr:colOff>
      <xdr:row>14</xdr:row>
      <xdr:rowOff>103433</xdr:rowOff>
    </xdr:to>
    <xdr:pic>
      <xdr:nvPicPr>
        <xdr:cNvPr id="8" name="Picture 7" descr="Tell Me box on the Excel 2016 ribbon">
          <a:extLst>
            <a:ext uri="{FF2B5EF4-FFF2-40B4-BE49-F238E27FC236}">
              <a16:creationId xmlns:a16="http://schemas.microsoft.com/office/drawing/2014/main" id="{00EB6E8D-6A5E-404B-AA6D-C338E82656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580" y="2426153"/>
          <a:ext cx="2298215" cy="839580"/>
        </a:xfrm>
        <a:prstGeom prst="rect">
          <a:avLst/>
        </a:prstGeom>
        <a:noFill/>
        <a:ln>
          <a:solidFill>
            <a:schemeClr val="bg1"/>
          </a:solidFill>
        </a:ln>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142875</xdr:colOff>
      <xdr:row>1</xdr:row>
      <xdr:rowOff>9525</xdr:rowOff>
    </xdr:from>
    <xdr:to>
      <xdr:col>1</xdr:col>
      <xdr:colOff>1200150</xdr:colOff>
      <xdr:row>2</xdr:row>
      <xdr:rowOff>180975</xdr:rowOff>
    </xdr:to>
    <xdr:sp macro="" textlink="Controls!$C$83">
      <xdr:nvSpPr>
        <xdr:cNvPr id="3" name="TextBox 2">
          <a:extLst>
            <a:ext uri="{FF2B5EF4-FFF2-40B4-BE49-F238E27FC236}">
              <a16:creationId xmlns:a16="http://schemas.microsoft.com/office/drawing/2014/main" id="{792134EA-EC86-4967-8787-1F77DA164474}"/>
            </a:ext>
          </a:extLst>
        </xdr:cNvPr>
        <xdr:cNvSpPr txBox="1"/>
      </xdr:nvSpPr>
      <xdr:spPr>
        <a:xfrm>
          <a:off x="142875" y="333375"/>
          <a:ext cx="237172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C1EBBF9-0675-4459-99D5-781D9EAFB378}" type="TxLink">
            <a:rPr lang="en-US" altLang="ja-JP" sz="1800" b="1" i="0" u="none" strike="noStrike">
              <a:solidFill>
                <a:schemeClr val="bg1"/>
              </a:solidFill>
              <a:latin typeface="Segoe UI Light"/>
              <a:cs typeface="Segoe UI Light"/>
            </a:rPr>
            <a:pPr algn="ctr"/>
            <a:t>Tiesitkö?</a:t>
          </a:fld>
          <a:endParaRPr lang="en-US" sz="1800" b="1">
            <a:solidFill>
              <a:schemeClr val="bg1"/>
            </a:solidFill>
          </a:endParaRPr>
        </a:p>
      </xdr:txBody>
    </xdr:sp>
    <xdr:clientData/>
  </xdr:twoCellAnchor>
  <xdr:twoCellAnchor>
    <xdr:from>
      <xdr:col>0</xdr:col>
      <xdr:colOff>61912</xdr:colOff>
      <xdr:row>2</xdr:row>
      <xdr:rowOff>200025</xdr:rowOff>
    </xdr:from>
    <xdr:to>
      <xdr:col>1</xdr:col>
      <xdr:colOff>1243012</xdr:colOff>
      <xdr:row>10</xdr:row>
      <xdr:rowOff>47626</xdr:rowOff>
    </xdr:to>
    <xdr:sp macro="" textlink="Controls!$C$84">
      <xdr:nvSpPr>
        <xdr:cNvPr id="9" name="TextBox 8">
          <a:extLst>
            <a:ext uri="{FF2B5EF4-FFF2-40B4-BE49-F238E27FC236}">
              <a16:creationId xmlns:a16="http://schemas.microsoft.com/office/drawing/2014/main" id="{3319DCA2-A854-4E2C-9DD5-57D4323266B8}"/>
            </a:ext>
          </a:extLst>
        </xdr:cNvPr>
        <xdr:cNvSpPr txBox="1"/>
      </xdr:nvSpPr>
      <xdr:spPr>
        <a:xfrm>
          <a:off x="61912" y="847725"/>
          <a:ext cx="2495550" cy="1524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BFC1D27D-AE92-4E77-88E4-EF2C8A01C5A0}" type="TxLink">
            <a:rPr lang="en-US" sz="1100" b="0" i="0" u="none" strike="noStrike">
              <a:solidFill>
                <a:schemeClr val="bg1"/>
              </a:solidFill>
              <a:latin typeface="Segoe UI Light"/>
              <a:cs typeface="Segoe UI Light"/>
            </a:rPr>
            <a:pPr/>
            <a:t>Tiesitkö, että Excel 2016:ssa Kerro-toiminto auttaa sinua löytämään nopeasti toiminnot. Kirjoitat vain haluamasi toiminnon valintanauhan Kerro-kenttään ja pääset siihen tai saat ohjeita.</a:t>
          </a:fld>
          <a:endParaRPr lang="en-US" sz="1100">
            <a:solidFill>
              <a:schemeClr val="bg1"/>
            </a:solidFill>
          </a:endParaRPr>
        </a:p>
      </xdr:txBody>
    </xdr:sp>
    <xdr:clientData/>
  </xdr:twoCellAnchor>
  <xdr:twoCellAnchor>
    <xdr:from>
      <xdr:col>0</xdr:col>
      <xdr:colOff>61912</xdr:colOff>
      <xdr:row>20</xdr:row>
      <xdr:rowOff>161925</xdr:rowOff>
    </xdr:from>
    <xdr:to>
      <xdr:col>1</xdr:col>
      <xdr:colOff>1243012</xdr:colOff>
      <xdr:row>23</xdr:row>
      <xdr:rowOff>104775</xdr:rowOff>
    </xdr:to>
    <xdr:sp macro="" textlink="Controls!$C$85">
      <xdr:nvSpPr>
        <xdr:cNvPr id="10" name="TextBox 9">
          <a:hlinkClick xmlns:r="http://schemas.openxmlformats.org/officeDocument/2006/relationships" r:id="rId3"/>
          <a:extLst>
            <a:ext uri="{FF2B5EF4-FFF2-40B4-BE49-F238E27FC236}">
              <a16:creationId xmlns:a16="http://schemas.microsoft.com/office/drawing/2014/main" id="{C4748F74-4473-4E62-8F20-8CD118021C9F}"/>
            </a:ext>
          </a:extLst>
        </xdr:cNvPr>
        <xdr:cNvSpPr txBox="1"/>
      </xdr:nvSpPr>
      <xdr:spPr>
        <a:xfrm>
          <a:off x="61912" y="4581525"/>
          <a:ext cx="249555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fld id="{399332E9-9BE8-4E26-B18C-C5205B133965}" type="TxLink">
            <a:rPr lang="en-US" sz="1100" b="0" i="0" u="sng" strike="noStrike">
              <a:solidFill>
                <a:schemeClr val="bg1"/>
              </a:solidFill>
              <a:latin typeface="Segoe UI Light"/>
              <a:ea typeface="+mn-ea"/>
              <a:cs typeface="Segoe UI Light"/>
            </a:rPr>
            <a:pPr marL="0" indent="0"/>
            <a:t>Tutustu Excel 2016:sta uusiin toimintoihin täällä</a:t>
          </a:fld>
          <a:endParaRPr lang="en-US" sz="1100" b="0" i="0" u="sng" strike="noStrike">
            <a:solidFill>
              <a:schemeClr val="bg1"/>
            </a:solidFill>
            <a:latin typeface="Segoe UI Light"/>
            <a:ea typeface="+mn-ea"/>
            <a:cs typeface="Segoe UI Light"/>
          </a:endParaRPr>
        </a:p>
      </xdr:txBody>
    </xdr:sp>
    <xdr:clientData/>
  </xdr:twoCellAnchor>
  <xdr:twoCellAnchor editAs="oneCell">
    <xdr:from>
      <xdr:col>7</xdr:col>
      <xdr:colOff>1257300</xdr:colOff>
      <xdr:row>0</xdr:row>
      <xdr:rowOff>57150</xdr:rowOff>
    </xdr:from>
    <xdr:to>
      <xdr:col>9</xdr:col>
      <xdr:colOff>168649</xdr:colOff>
      <xdr:row>2</xdr:row>
      <xdr:rowOff>104134</xdr:rowOff>
    </xdr:to>
    <xdr:sp macro="" textlink="Controls!$C$56">
      <xdr:nvSpPr>
        <xdr:cNvPr id="11" name="Rectangle 10">
          <a:hlinkClick xmlns:r="http://schemas.openxmlformats.org/officeDocument/2006/relationships" r:id="rId4"/>
          <a:extLst>
            <a:ext uri="{FF2B5EF4-FFF2-40B4-BE49-F238E27FC236}">
              <a16:creationId xmlns:a16="http://schemas.microsoft.com/office/drawing/2014/main" id="{845D8901-09F9-431E-8289-1110735CB52F}"/>
            </a:ext>
          </a:extLst>
        </xdr:cNvPr>
        <xdr:cNvSpPr/>
      </xdr:nvSpPr>
      <xdr:spPr>
        <a:xfrm>
          <a:off x="9982200" y="57150"/>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157163</xdr:colOff>
      <xdr:row>3</xdr:row>
      <xdr:rowOff>57150</xdr:rowOff>
    </xdr:from>
    <xdr:to>
      <xdr:col>1</xdr:col>
      <xdr:colOff>1214438</xdr:colOff>
      <xdr:row>11</xdr:row>
      <xdr:rowOff>9525</xdr:rowOff>
    </xdr:to>
    <xdr:sp macro="" textlink="Controls!$C$105">
      <xdr:nvSpPr>
        <xdr:cNvPr id="5" name="TextBox 4">
          <a:extLst>
            <a:ext uri="{FF2B5EF4-FFF2-40B4-BE49-F238E27FC236}">
              <a16:creationId xmlns:a16="http://schemas.microsoft.com/office/drawing/2014/main" id="{E748FF37-3E06-4249-B5F8-3F8512D440F0}"/>
            </a:ext>
          </a:extLst>
        </xdr:cNvPr>
        <xdr:cNvSpPr txBox="1"/>
      </xdr:nvSpPr>
      <xdr:spPr>
        <a:xfrm>
          <a:off x="157163" y="914400"/>
          <a:ext cx="2371725" cy="1628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525C8977-B57F-46C1-ACEF-F8BBE55763A6}" type="TxLink">
            <a:rPr lang="en-US" sz="1800" b="1" i="0" u="none" strike="noStrike">
              <a:solidFill>
                <a:schemeClr val="bg1"/>
              </a:solidFill>
              <a:latin typeface="Segoe UI Light"/>
              <a:ea typeface="+mn-ea"/>
              <a:cs typeface="Segoe UI Light"/>
            </a:rPr>
            <a:pPr marL="0" indent="0" algn="ctr"/>
            <a:t>Haluaisitko oppia lisää tiedon analysoinnista Excelissä?</a:t>
          </a:fld>
          <a:endParaRPr lang="en-US" sz="1800" b="1" i="0" u="none" strike="noStrike">
            <a:solidFill>
              <a:schemeClr val="bg1"/>
            </a:solidFill>
            <a:latin typeface="Segoe UI Light"/>
            <a:ea typeface="+mn-ea"/>
            <a:cs typeface="Segoe UI Light"/>
          </a:endParaRPr>
        </a:p>
      </xdr:txBody>
    </xdr:sp>
    <xdr:clientData/>
  </xdr:twoCellAnchor>
  <xdr:twoCellAnchor>
    <xdr:from>
      <xdr:col>0</xdr:col>
      <xdr:colOff>95250</xdr:colOff>
      <xdr:row>11</xdr:row>
      <xdr:rowOff>104775</xdr:rowOff>
    </xdr:from>
    <xdr:to>
      <xdr:col>1</xdr:col>
      <xdr:colOff>1276350</xdr:colOff>
      <xdr:row>14</xdr:row>
      <xdr:rowOff>47625</xdr:rowOff>
    </xdr:to>
    <xdr:sp macro="" textlink="Controls!$C$106">
      <xdr:nvSpPr>
        <xdr:cNvPr id="9" name="TextBox 8">
          <a:hlinkClick xmlns:r="http://schemas.openxmlformats.org/officeDocument/2006/relationships" r:id="rId1"/>
          <a:extLst>
            <a:ext uri="{FF2B5EF4-FFF2-40B4-BE49-F238E27FC236}">
              <a16:creationId xmlns:a16="http://schemas.microsoft.com/office/drawing/2014/main" id="{5A71B74A-3CCC-4405-8CAC-3FBB7E9C0AC1}"/>
            </a:ext>
          </a:extLst>
        </xdr:cNvPr>
        <xdr:cNvSpPr txBox="1"/>
      </xdr:nvSpPr>
      <xdr:spPr>
        <a:xfrm>
          <a:off x="95250" y="2638425"/>
          <a:ext cx="249555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F061E5B3-B757-403F-859F-16ABD291810C}" type="TxLink">
            <a:rPr lang="en-US" altLang="ja-JP" sz="1100" b="0" i="0" u="sng" strike="noStrike">
              <a:solidFill>
                <a:schemeClr val="bg1"/>
              </a:solidFill>
              <a:latin typeface="Segoe UI Light"/>
              <a:ea typeface="+mn-ea"/>
              <a:cs typeface="Segoe UI Light"/>
            </a:rPr>
            <a:pPr marL="0" indent="0" algn="ctr"/>
            <a:t>Kokeile tätä maksutonta verkkokurssia (englanniksi)</a:t>
          </a:fld>
          <a:endParaRPr lang="en-US" sz="1100" b="0" i="0" u="sng" strike="noStrike">
            <a:solidFill>
              <a:schemeClr val="bg1"/>
            </a:solidFill>
            <a:latin typeface="Segoe UI Light"/>
            <a:ea typeface="+mn-ea"/>
            <a:cs typeface="Segoe UI Light"/>
          </a:endParaRPr>
        </a:p>
      </xdr:txBody>
    </xdr:sp>
    <xdr:clientData/>
  </xdr:twoCellAnchor>
  <xdr:twoCellAnchor editAs="oneCell">
    <xdr:from>
      <xdr:col>8</xdr:col>
      <xdr:colOff>400050</xdr:colOff>
      <xdr:row>0</xdr:row>
      <xdr:rowOff>57150</xdr:rowOff>
    </xdr:from>
    <xdr:to>
      <xdr:col>10</xdr:col>
      <xdr:colOff>206749</xdr:colOff>
      <xdr:row>2</xdr:row>
      <xdr:rowOff>104134</xdr:rowOff>
    </xdr:to>
    <xdr:sp macro="" textlink="Controls!$C$56">
      <xdr:nvSpPr>
        <xdr:cNvPr id="6" name="Rectangle 5">
          <a:hlinkClick xmlns:r="http://schemas.openxmlformats.org/officeDocument/2006/relationships" r:id="rId2"/>
          <a:extLst>
            <a:ext uri="{FF2B5EF4-FFF2-40B4-BE49-F238E27FC236}">
              <a16:creationId xmlns:a16="http://schemas.microsoft.com/office/drawing/2014/main" id="{37D27725-8076-42B4-9589-203FC38BA76A}"/>
            </a:ext>
          </a:extLst>
        </xdr:cNvPr>
        <xdr:cNvSpPr/>
      </xdr:nvSpPr>
      <xdr:spPr>
        <a:xfrm>
          <a:off x="10229850" y="57150"/>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135468</xdr:colOff>
      <xdr:row>0</xdr:row>
      <xdr:rowOff>74083</xdr:rowOff>
    </xdr:from>
    <xdr:to>
      <xdr:col>1</xdr:col>
      <xdr:colOff>1192743</xdr:colOff>
      <xdr:row>2</xdr:row>
      <xdr:rowOff>33867</xdr:rowOff>
    </xdr:to>
    <xdr:sp macro="" textlink="Controls!$C$119">
      <xdr:nvSpPr>
        <xdr:cNvPr id="11" name="TextBox 10">
          <a:extLst>
            <a:ext uri="{FF2B5EF4-FFF2-40B4-BE49-F238E27FC236}">
              <a16:creationId xmlns:a16="http://schemas.microsoft.com/office/drawing/2014/main" id="{507BF0FF-F7C0-4E75-8D32-52B3259C6BD7}"/>
            </a:ext>
          </a:extLst>
        </xdr:cNvPr>
        <xdr:cNvSpPr txBox="1"/>
      </xdr:nvSpPr>
      <xdr:spPr>
        <a:xfrm>
          <a:off x="135468" y="74083"/>
          <a:ext cx="2371725" cy="607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0B3B77FF-A4EB-4E16-BBA7-273CA24AA721}" type="TxLink">
            <a:rPr lang="en-US" altLang="ja-JP" sz="1800" b="1" i="0" u="none" strike="noStrike">
              <a:solidFill>
                <a:schemeClr val="bg1"/>
              </a:solidFill>
              <a:latin typeface="Segoe UI Light"/>
              <a:ea typeface="+mn-ea"/>
              <a:cs typeface="Segoe UI Light"/>
            </a:rPr>
            <a:pPr marL="0" indent="0" algn="ctr"/>
            <a:t>Tiesitkö?</a:t>
          </a:fld>
          <a:endParaRPr lang="en-US" sz="1800" b="1" i="0" u="none" strike="noStrike">
            <a:solidFill>
              <a:schemeClr val="bg1"/>
            </a:solidFill>
            <a:latin typeface="Segoe UI Light"/>
            <a:ea typeface="+mn-ea"/>
            <a:cs typeface="Segoe UI Light"/>
          </a:endParaRPr>
        </a:p>
      </xdr:txBody>
    </xdr:sp>
    <xdr:clientData/>
  </xdr:twoCellAnchor>
  <xdr:twoCellAnchor>
    <xdr:from>
      <xdr:col>0</xdr:col>
      <xdr:colOff>73555</xdr:colOff>
      <xdr:row>1</xdr:row>
      <xdr:rowOff>236008</xdr:rowOff>
    </xdr:from>
    <xdr:to>
      <xdr:col>1</xdr:col>
      <xdr:colOff>1254655</xdr:colOff>
      <xdr:row>7</xdr:row>
      <xdr:rowOff>1</xdr:rowOff>
    </xdr:to>
    <xdr:sp macro="" textlink="Controls!$C$120">
      <xdr:nvSpPr>
        <xdr:cNvPr id="12" name="TextBox 11">
          <a:extLst>
            <a:ext uri="{FF2B5EF4-FFF2-40B4-BE49-F238E27FC236}">
              <a16:creationId xmlns:a16="http://schemas.microsoft.com/office/drawing/2014/main" id="{261CBA77-2F13-488C-B0BD-6DCA4E5B54F0}"/>
            </a:ext>
          </a:extLst>
        </xdr:cNvPr>
        <xdr:cNvSpPr txBox="1"/>
      </xdr:nvSpPr>
      <xdr:spPr>
        <a:xfrm>
          <a:off x="73555" y="559858"/>
          <a:ext cx="2495550" cy="11355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fld id="{4E6ACCAF-C78D-4A08-B09C-D180D9E2B4D9}" type="TxLink">
            <a:rPr lang="en-US" sz="1100" b="0" i="0" u="none" strike="noStrike">
              <a:solidFill>
                <a:schemeClr val="bg1"/>
              </a:solidFill>
              <a:latin typeface="Segoe UI Light"/>
              <a:ea typeface="+mn-ea"/>
              <a:cs typeface="Segoe UI Light"/>
            </a:rPr>
            <a:pPr marL="0" indent="0"/>
            <a:t>Excel 2016 sisältää monia uusia kaaviotyyppejä ja Office 365 -tilaajat saavat ne käyttöönsä aina ensimmäisinä.</a:t>
          </a:fld>
          <a:endParaRPr lang="en-US" sz="1100" b="0" i="0" u="none" strike="noStrike">
            <a:solidFill>
              <a:schemeClr val="bg1"/>
            </a:solidFill>
            <a:latin typeface="Segoe UI Light"/>
            <a:ea typeface="+mn-ea"/>
            <a:cs typeface="Segoe UI Light"/>
          </a:endParaRPr>
        </a:p>
      </xdr:txBody>
    </xdr:sp>
    <xdr:clientData/>
  </xdr:twoCellAnchor>
  <xdr:twoCellAnchor>
    <xdr:from>
      <xdr:col>0</xdr:col>
      <xdr:colOff>83080</xdr:colOff>
      <xdr:row>23</xdr:row>
      <xdr:rowOff>30691</xdr:rowOff>
    </xdr:from>
    <xdr:to>
      <xdr:col>1</xdr:col>
      <xdr:colOff>1264180</xdr:colOff>
      <xdr:row>25</xdr:row>
      <xdr:rowOff>183091</xdr:rowOff>
    </xdr:to>
    <xdr:sp macro="" textlink="Controls!$C$85">
      <xdr:nvSpPr>
        <xdr:cNvPr id="13" name="TextBox 12">
          <a:hlinkClick xmlns:r="http://schemas.openxmlformats.org/officeDocument/2006/relationships" r:id="rId1"/>
          <a:extLst>
            <a:ext uri="{FF2B5EF4-FFF2-40B4-BE49-F238E27FC236}">
              <a16:creationId xmlns:a16="http://schemas.microsoft.com/office/drawing/2014/main" id="{0CAD4626-CB29-4EF0-8EFA-E9D282DB49EA}"/>
            </a:ext>
          </a:extLst>
        </xdr:cNvPr>
        <xdr:cNvSpPr txBox="1"/>
      </xdr:nvSpPr>
      <xdr:spPr>
        <a:xfrm>
          <a:off x="83080" y="5078941"/>
          <a:ext cx="249555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fld id="{399332E9-9BE8-4E26-B18C-C5205B133965}" type="TxLink">
            <a:rPr lang="en-US" sz="1100" b="0" i="0" u="sng" strike="noStrike">
              <a:solidFill>
                <a:schemeClr val="bg1"/>
              </a:solidFill>
              <a:latin typeface="Segoe UI Light"/>
              <a:ea typeface="+mn-ea"/>
              <a:cs typeface="Segoe UI Light"/>
            </a:rPr>
            <a:pPr marL="0" indent="0"/>
            <a:t>Tutustu Excel 2016:sta uusiin toimintoihin täällä</a:t>
          </a:fld>
          <a:endParaRPr lang="en-US" sz="1100" b="0" i="0" u="sng" strike="noStrike">
            <a:solidFill>
              <a:schemeClr val="bg1"/>
            </a:solidFill>
            <a:latin typeface="Segoe UI Light"/>
            <a:ea typeface="+mn-ea"/>
            <a:cs typeface="Segoe UI Light"/>
          </a:endParaRPr>
        </a:p>
      </xdr:txBody>
    </xdr:sp>
    <xdr:clientData/>
  </xdr:twoCellAnchor>
  <xdr:twoCellAnchor editAs="oneCell">
    <xdr:from>
      <xdr:col>0</xdr:col>
      <xdr:colOff>197380</xdr:colOff>
      <xdr:row>6</xdr:row>
      <xdr:rowOff>119591</xdr:rowOff>
    </xdr:from>
    <xdr:to>
      <xdr:col>1</xdr:col>
      <xdr:colOff>1149880</xdr:colOff>
      <xdr:row>9</xdr:row>
      <xdr:rowOff>187651</xdr:rowOff>
    </xdr:to>
    <xdr:pic>
      <xdr:nvPicPr>
        <xdr:cNvPr id="18" name="Picture 17" descr="Icons for inserting hierarchy, waterfall or stock, or statistical charts in Excel 2016 for Windows">
          <a:extLst>
            <a:ext uri="{FF2B5EF4-FFF2-40B4-BE49-F238E27FC236}">
              <a16:creationId xmlns:a16="http://schemas.microsoft.com/office/drawing/2014/main" id="{0E1BBFC3-0E39-4F01-8829-83CC7EB2B1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7380" y="1605491"/>
          <a:ext cx="2266950" cy="696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202673</xdr:colOff>
      <xdr:row>10</xdr:row>
      <xdr:rowOff>45509</xdr:rowOff>
    </xdr:from>
    <xdr:to>
      <xdr:col>1</xdr:col>
      <xdr:colOff>1144588</xdr:colOff>
      <xdr:row>22</xdr:row>
      <xdr:rowOff>48763</xdr:rowOff>
    </xdr:to>
    <xdr:pic>
      <xdr:nvPicPr>
        <xdr:cNvPr id="19" name="Picture 18" descr="shows the new charts in PowerPoint2016">
          <a:extLst>
            <a:ext uri="{FF2B5EF4-FFF2-40B4-BE49-F238E27FC236}">
              <a16:creationId xmlns:a16="http://schemas.microsoft.com/office/drawing/2014/main" id="{BE2DE19A-06A1-408E-8BFD-CF12C23EB3D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02673" y="2369609"/>
          <a:ext cx="2256365" cy="25178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390525</xdr:colOff>
      <xdr:row>0</xdr:row>
      <xdr:rowOff>66675</xdr:rowOff>
    </xdr:from>
    <xdr:to>
      <xdr:col>10</xdr:col>
      <xdr:colOff>197224</xdr:colOff>
      <xdr:row>2</xdr:row>
      <xdr:rowOff>113659</xdr:rowOff>
    </xdr:to>
    <xdr:sp macro="" textlink="Controls!$C$56">
      <xdr:nvSpPr>
        <xdr:cNvPr id="8" name="Rectangle 7">
          <a:hlinkClick xmlns:r="http://schemas.openxmlformats.org/officeDocument/2006/relationships" r:id="rId4"/>
          <a:extLst>
            <a:ext uri="{FF2B5EF4-FFF2-40B4-BE49-F238E27FC236}">
              <a16:creationId xmlns:a16="http://schemas.microsoft.com/office/drawing/2014/main" id="{460081C9-3FED-407F-BED2-17A29EC06F75}"/>
            </a:ext>
          </a:extLst>
        </xdr:cNvPr>
        <xdr:cNvSpPr/>
      </xdr:nvSpPr>
      <xdr:spPr>
        <a:xfrm>
          <a:off x="9534525" y="66675"/>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109538</xdr:colOff>
      <xdr:row>1</xdr:row>
      <xdr:rowOff>180975</xdr:rowOff>
    </xdr:from>
    <xdr:to>
      <xdr:col>1</xdr:col>
      <xdr:colOff>1166813</xdr:colOff>
      <xdr:row>3</xdr:row>
      <xdr:rowOff>64559</xdr:rowOff>
    </xdr:to>
    <xdr:sp macro="" textlink="Controls!$C$142">
      <xdr:nvSpPr>
        <xdr:cNvPr id="9" name="TextBox 8">
          <a:extLst>
            <a:ext uri="{FF2B5EF4-FFF2-40B4-BE49-F238E27FC236}">
              <a16:creationId xmlns:a16="http://schemas.microsoft.com/office/drawing/2014/main" id="{B9A0B07E-D999-4A6A-AB3F-DE46B8642FBA}"/>
            </a:ext>
          </a:extLst>
        </xdr:cNvPr>
        <xdr:cNvSpPr txBox="1"/>
      </xdr:nvSpPr>
      <xdr:spPr>
        <a:xfrm>
          <a:off x="109538" y="504825"/>
          <a:ext cx="2371725" cy="607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922FED6D-0D55-4CAA-8D00-FD4BF2D467AF}" type="TxLink">
            <a:rPr lang="en-US" altLang="ja-JP" sz="1800" b="1" i="0" u="none" strike="noStrike">
              <a:solidFill>
                <a:schemeClr val="bg1"/>
              </a:solidFill>
              <a:latin typeface="Segoe UI Light"/>
              <a:ea typeface="+mn-ea"/>
              <a:cs typeface="Segoe UI Light"/>
            </a:rPr>
            <a:pPr marL="0" indent="0" algn="ctr"/>
            <a:t>Excel ehdotuksia</a:t>
          </a:fld>
          <a:endParaRPr lang="en-US" sz="1800" b="1" i="0" u="none" strike="noStrike">
            <a:solidFill>
              <a:schemeClr val="bg1"/>
            </a:solidFill>
            <a:latin typeface="Segoe UI Light"/>
            <a:ea typeface="+mn-ea"/>
            <a:cs typeface="Segoe UI Light"/>
          </a:endParaRPr>
        </a:p>
      </xdr:txBody>
    </xdr:sp>
    <xdr:clientData/>
  </xdr:twoCellAnchor>
  <xdr:twoCellAnchor>
    <xdr:from>
      <xdr:col>0</xdr:col>
      <xdr:colOff>109538</xdr:colOff>
      <xdr:row>13</xdr:row>
      <xdr:rowOff>180975</xdr:rowOff>
    </xdr:from>
    <xdr:to>
      <xdr:col>1</xdr:col>
      <xdr:colOff>1166813</xdr:colOff>
      <xdr:row>16</xdr:row>
      <xdr:rowOff>159809</xdr:rowOff>
    </xdr:to>
    <xdr:sp macro="" textlink="Controls!$C$143">
      <xdr:nvSpPr>
        <xdr:cNvPr id="10" name="TextBox 9">
          <a:hlinkClick xmlns:r="http://schemas.openxmlformats.org/officeDocument/2006/relationships" r:id="rId1"/>
          <a:extLst>
            <a:ext uri="{FF2B5EF4-FFF2-40B4-BE49-F238E27FC236}">
              <a16:creationId xmlns:a16="http://schemas.microsoft.com/office/drawing/2014/main" id="{311B3181-A6CC-4B51-982D-4C8C7C1869B2}"/>
            </a:ext>
          </a:extLst>
        </xdr:cNvPr>
        <xdr:cNvSpPr txBox="1"/>
      </xdr:nvSpPr>
      <xdr:spPr>
        <a:xfrm>
          <a:off x="109538" y="3438525"/>
          <a:ext cx="2371725" cy="607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D814D03E-D868-44D2-915A-3894BF9BDF49}" type="TxLink">
            <a:rPr lang="en-US" altLang="ja-JP" sz="1400" b="1" i="0" u="none" strike="noStrike">
              <a:solidFill>
                <a:schemeClr val="bg1"/>
              </a:solidFill>
              <a:latin typeface="Segoe UI Light"/>
              <a:ea typeface="+mn-ea"/>
              <a:cs typeface="Segoe UI Light"/>
            </a:rPr>
            <a:pPr marL="0" indent="0" algn="ctr"/>
            <a:t>https://excel.uservoice.com/</a:t>
          </a:fld>
          <a:endParaRPr lang="en-US" sz="1400" b="1" i="0" u="none" strike="noStrike">
            <a:solidFill>
              <a:schemeClr val="bg1"/>
            </a:solidFill>
            <a:latin typeface="Segoe UI Light"/>
            <a:ea typeface="+mn-ea"/>
            <a:cs typeface="Segoe UI Light"/>
          </a:endParaRPr>
        </a:p>
      </xdr:txBody>
    </xdr:sp>
    <xdr:clientData/>
  </xdr:twoCellAnchor>
  <xdr:twoCellAnchor>
    <xdr:from>
      <xdr:col>0</xdr:col>
      <xdr:colOff>706438</xdr:colOff>
      <xdr:row>4</xdr:row>
      <xdr:rowOff>113242</xdr:rowOff>
    </xdr:from>
    <xdr:to>
      <xdr:col>1</xdr:col>
      <xdr:colOff>569913</xdr:colOff>
      <xdr:row>12</xdr:row>
      <xdr:rowOff>132292</xdr:rowOff>
    </xdr:to>
    <xdr:grpSp>
      <xdr:nvGrpSpPr>
        <xdr:cNvPr id="2" name="Group 1">
          <a:extLst>
            <a:ext uri="{FF2B5EF4-FFF2-40B4-BE49-F238E27FC236}">
              <a16:creationId xmlns:a16="http://schemas.microsoft.com/office/drawing/2014/main" id="{515FE70A-F752-4B83-9B99-66325CD9B964}"/>
            </a:ext>
          </a:extLst>
        </xdr:cNvPr>
        <xdr:cNvGrpSpPr/>
      </xdr:nvGrpSpPr>
      <xdr:grpSpPr>
        <a:xfrm>
          <a:off x="706438" y="1355302"/>
          <a:ext cx="1044575" cy="1824990"/>
          <a:chOff x="676275" y="1181100"/>
          <a:chExt cx="1177925" cy="1809750"/>
        </a:xfrm>
      </xdr:grpSpPr>
      <xdr:sp macro="" textlink="">
        <xdr:nvSpPr>
          <xdr:cNvPr id="11" name="Freeform 22">
            <a:extLst>
              <a:ext uri="{FF2B5EF4-FFF2-40B4-BE49-F238E27FC236}">
                <a16:creationId xmlns:a16="http://schemas.microsoft.com/office/drawing/2014/main" id="{D7BC89D6-AA55-4899-9B26-EB54C654CDC9}"/>
              </a:ext>
            </a:extLst>
          </xdr:cNvPr>
          <xdr:cNvSpPr>
            <a:spLocks noEditPoints="1"/>
          </xdr:cNvSpPr>
        </xdr:nvSpPr>
        <xdr:spPr bwMode="auto">
          <a:xfrm>
            <a:off x="676275" y="1181100"/>
            <a:ext cx="1177925" cy="1552575"/>
          </a:xfrm>
          <a:custGeom>
            <a:avLst/>
            <a:gdLst>
              <a:gd name="T0" fmla="*/ 416 w 416"/>
              <a:gd name="T1" fmla="*/ 208 h 551"/>
              <a:gd name="T2" fmla="*/ 208 w 416"/>
              <a:gd name="T3" fmla="*/ 0 h 551"/>
              <a:gd name="T4" fmla="*/ 0 w 416"/>
              <a:gd name="T5" fmla="*/ 208 h 551"/>
              <a:gd name="T6" fmla="*/ 92 w 416"/>
              <a:gd name="T7" fmla="*/ 381 h 551"/>
              <a:gd name="T8" fmla="*/ 137 w 416"/>
              <a:gd name="T9" fmla="*/ 522 h 551"/>
              <a:gd name="T10" fmla="*/ 208 w 416"/>
              <a:gd name="T11" fmla="*/ 551 h 551"/>
              <a:gd name="T12" fmla="*/ 208 w 416"/>
              <a:gd name="T13" fmla="*/ 551 h 551"/>
              <a:gd name="T14" fmla="*/ 208 w 416"/>
              <a:gd name="T15" fmla="*/ 551 h 551"/>
              <a:gd name="T16" fmla="*/ 208 w 416"/>
              <a:gd name="T17" fmla="*/ 551 h 551"/>
              <a:gd name="T18" fmla="*/ 208 w 416"/>
              <a:gd name="T19" fmla="*/ 551 h 551"/>
              <a:gd name="T20" fmla="*/ 279 w 416"/>
              <a:gd name="T21" fmla="*/ 522 h 551"/>
              <a:gd name="T22" fmla="*/ 279 w 416"/>
              <a:gd name="T23" fmla="*/ 522 h 551"/>
              <a:gd name="T24" fmla="*/ 279 w 416"/>
              <a:gd name="T25" fmla="*/ 511 h 551"/>
              <a:gd name="T26" fmla="*/ 323 w 416"/>
              <a:gd name="T27" fmla="*/ 381 h 551"/>
              <a:gd name="T28" fmla="*/ 416 w 416"/>
              <a:gd name="T29" fmla="*/ 208 h 551"/>
              <a:gd name="T30" fmla="*/ 208 w 416"/>
              <a:gd name="T31" fmla="*/ 548 h 551"/>
              <a:gd name="T32" fmla="*/ 207 w 416"/>
              <a:gd name="T33" fmla="*/ 522 h 551"/>
              <a:gd name="T34" fmla="*/ 209 w 416"/>
              <a:gd name="T35" fmla="*/ 522 h 551"/>
              <a:gd name="T36" fmla="*/ 208 w 416"/>
              <a:gd name="T37" fmla="*/ 548 h 5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Lst>
            <a:rect l="0" t="0" r="r" b="b"/>
            <a:pathLst>
              <a:path w="416" h="551">
                <a:moveTo>
                  <a:pt x="416" y="208"/>
                </a:moveTo>
                <a:cubicBezTo>
                  <a:pt x="416" y="93"/>
                  <a:pt x="323" y="0"/>
                  <a:pt x="208" y="0"/>
                </a:cubicBezTo>
                <a:cubicBezTo>
                  <a:pt x="93" y="0"/>
                  <a:pt x="0" y="93"/>
                  <a:pt x="0" y="208"/>
                </a:cubicBezTo>
                <a:cubicBezTo>
                  <a:pt x="0" y="280"/>
                  <a:pt x="36" y="344"/>
                  <a:pt x="92" y="381"/>
                </a:cubicBezTo>
                <a:cubicBezTo>
                  <a:pt x="92" y="381"/>
                  <a:pt x="137" y="416"/>
                  <a:pt x="137" y="522"/>
                </a:cubicBezTo>
                <a:cubicBezTo>
                  <a:pt x="208" y="551"/>
                  <a:pt x="208" y="551"/>
                  <a:pt x="208" y="551"/>
                </a:cubicBezTo>
                <a:cubicBezTo>
                  <a:pt x="208" y="551"/>
                  <a:pt x="208" y="551"/>
                  <a:pt x="208" y="551"/>
                </a:cubicBezTo>
                <a:cubicBezTo>
                  <a:pt x="208" y="551"/>
                  <a:pt x="208" y="551"/>
                  <a:pt x="208" y="551"/>
                </a:cubicBezTo>
                <a:cubicBezTo>
                  <a:pt x="208" y="551"/>
                  <a:pt x="208" y="551"/>
                  <a:pt x="208" y="551"/>
                </a:cubicBezTo>
                <a:cubicBezTo>
                  <a:pt x="208" y="551"/>
                  <a:pt x="208" y="551"/>
                  <a:pt x="208" y="551"/>
                </a:cubicBezTo>
                <a:cubicBezTo>
                  <a:pt x="279" y="522"/>
                  <a:pt x="279" y="522"/>
                  <a:pt x="279" y="522"/>
                </a:cubicBezTo>
                <a:cubicBezTo>
                  <a:pt x="279" y="522"/>
                  <a:pt x="279" y="522"/>
                  <a:pt x="279" y="522"/>
                </a:cubicBezTo>
                <a:cubicBezTo>
                  <a:pt x="279" y="511"/>
                  <a:pt x="279" y="511"/>
                  <a:pt x="279" y="511"/>
                </a:cubicBezTo>
                <a:cubicBezTo>
                  <a:pt x="282" y="420"/>
                  <a:pt x="319" y="385"/>
                  <a:pt x="323" y="381"/>
                </a:cubicBezTo>
                <a:cubicBezTo>
                  <a:pt x="379" y="344"/>
                  <a:pt x="416" y="280"/>
                  <a:pt x="416" y="208"/>
                </a:cubicBezTo>
                <a:moveTo>
                  <a:pt x="208" y="548"/>
                </a:moveTo>
                <a:cubicBezTo>
                  <a:pt x="207" y="522"/>
                  <a:pt x="207" y="522"/>
                  <a:pt x="207" y="522"/>
                </a:cubicBezTo>
                <a:cubicBezTo>
                  <a:pt x="209" y="522"/>
                  <a:pt x="209" y="522"/>
                  <a:pt x="209" y="522"/>
                </a:cubicBezTo>
                <a:lnTo>
                  <a:pt x="208" y="548"/>
                </a:lnTo>
                <a:close/>
              </a:path>
            </a:pathLst>
          </a:custGeom>
          <a:solidFill>
            <a:schemeClr val="bg1"/>
          </a:solidFill>
          <a:ln>
            <a:noFill/>
          </a:ln>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2" name="Rectangle 11">
            <a:extLst>
              <a:ext uri="{FF2B5EF4-FFF2-40B4-BE49-F238E27FC236}">
                <a16:creationId xmlns:a16="http://schemas.microsoft.com/office/drawing/2014/main" id="{9726DAD6-3A13-4B85-BE2C-5C3AD3A4A19D}"/>
              </a:ext>
            </a:extLst>
          </xdr:cNvPr>
          <xdr:cNvSpPr>
            <a:spLocks noChangeArrowheads="1"/>
          </xdr:cNvSpPr>
        </xdr:nvSpPr>
        <xdr:spPr bwMode="auto">
          <a:xfrm>
            <a:off x="1063625" y="2652712"/>
            <a:ext cx="403225" cy="266700"/>
          </a:xfrm>
          <a:prstGeom prst="rect">
            <a:avLst/>
          </a:prstGeom>
          <a:solidFill>
            <a:schemeClr val="bg1">
              <a:lumMod val="85000"/>
            </a:schemeClr>
          </a:solidFill>
          <a:ln>
            <a:noFill/>
          </a:ln>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3" name="Line 24">
            <a:extLst>
              <a:ext uri="{FF2B5EF4-FFF2-40B4-BE49-F238E27FC236}">
                <a16:creationId xmlns:a16="http://schemas.microsoft.com/office/drawing/2014/main" id="{C3EF7449-FA68-4227-ADC2-C537CB3B5933}"/>
              </a:ext>
            </a:extLst>
          </xdr:cNvPr>
          <xdr:cNvSpPr>
            <a:spLocks noChangeShapeType="1"/>
          </xdr:cNvSpPr>
        </xdr:nvSpPr>
        <xdr:spPr bwMode="auto">
          <a:xfrm>
            <a:off x="1063625" y="2751137"/>
            <a:ext cx="403225" cy="0"/>
          </a:xfrm>
          <a:prstGeom prst="line">
            <a:avLst/>
          </a:prstGeom>
          <a:noFill/>
          <a:ln w="36513" cap="flat">
            <a:solidFill>
              <a:srgbClr val="008641"/>
            </a:solidFill>
            <a:prstDash val="solid"/>
            <a:miter lim="800000"/>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4" name="Line 25">
            <a:extLst>
              <a:ext uri="{FF2B5EF4-FFF2-40B4-BE49-F238E27FC236}">
                <a16:creationId xmlns:a16="http://schemas.microsoft.com/office/drawing/2014/main" id="{874A1618-1632-4507-A954-24E68F114C0A}"/>
              </a:ext>
            </a:extLst>
          </xdr:cNvPr>
          <xdr:cNvSpPr>
            <a:spLocks noChangeShapeType="1"/>
          </xdr:cNvSpPr>
        </xdr:nvSpPr>
        <xdr:spPr bwMode="auto">
          <a:xfrm>
            <a:off x="1063625" y="2832100"/>
            <a:ext cx="403225" cy="0"/>
          </a:xfrm>
          <a:prstGeom prst="line">
            <a:avLst/>
          </a:prstGeom>
          <a:noFill/>
          <a:ln w="36513" cap="flat">
            <a:solidFill>
              <a:srgbClr val="008641"/>
            </a:solidFill>
            <a:prstDash val="solid"/>
            <a:miter lim="800000"/>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5" name="Freeform 26">
            <a:extLst>
              <a:ext uri="{FF2B5EF4-FFF2-40B4-BE49-F238E27FC236}">
                <a16:creationId xmlns:a16="http://schemas.microsoft.com/office/drawing/2014/main" id="{249CD232-FA6E-4A2D-8DFE-728A7465D92B}"/>
              </a:ext>
            </a:extLst>
          </xdr:cNvPr>
          <xdr:cNvSpPr>
            <a:spLocks/>
          </xdr:cNvSpPr>
        </xdr:nvSpPr>
        <xdr:spPr bwMode="auto">
          <a:xfrm>
            <a:off x="1160463" y="2917825"/>
            <a:ext cx="209550" cy="73025"/>
          </a:xfrm>
          <a:custGeom>
            <a:avLst/>
            <a:gdLst>
              <a:gd name="T0" fmla="*/ 0 w 132"/>
              <a:gd name="T1" fmla="*/ 0 h 46"/>
              <a:gd name="T2" fmla="*/ 20 w 132"/>
              <a:gd name="T3" fmla="*/ 46 h 46"/>
              <a:gd name="T4" fmla="*/ 111 w 132"/>
              <a:gd name="T5" fmla="*/ 46 h 46"/>
              <a:gd name="T6" fmla="*/ 132 w 132"/>
              <a:gd name="T7" fmla="*/ 0 h 46"/>
              <a:gd name="T8" fmla="*/ 0 w 132"/>
              <a:gd name="T9" fmla="*/ 0 h 46"/>
            </a:gdLst>
            <a:ahLst/>
            <a:cxnLst>
              <a:cxn ang="0">
                <a:pos x="T0" y="T1"/>
              </a:cxn>
              <a:cxn ang="0">
                <a:pos x="T2" y="T3"/>
              </a:cxn>
              <a:cxn ang="0">
                <a:pos x="T4" y="T5"/>
              </a:cxn>
              <a:cxn ang="0">
                <a:pos x="T6" y="T7"/>
              </a:cxn>
              <a:cxn ang="0">
                <a:pos x="T8" y="T9"/>
              </a:cxn>
            </a:cxnLst>
            <a:rect l="0" t="0" r="r" b="b"/>
            <a:pathLst>
              <a:path w="132" h="46">
                <a:moveTo>
                  <a:pt x="0" y="0"/>
                </a:moveTo>
                <a:lnTo>
                  <a:pt x="20" y="46"/>
                </a:lnTo>
                <a:lnTo>
                  <a:pt x="111" y="46"/>
                </a:lnTo>
                <a:lnTo>
                  <a:pt x="132" y="0"/>
                </a:lnTo>
                <a:lnTo>
                  <a:pt x="0" y="0"/>
                </a:lnTo>
                <a:close/>
              </a:path>
            </a:pathLst>
          </a:custGeom>
          <a:solidFill>
            <a:schemeClr val="bg1">
              <a:lumMod val="85000"/>
            </a:schemeClr>
          </a:solidFill>
          <a:ln>
            <a:noFill/>
          </a:ln>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grpSp>
    <xdr:clientData/>
  </xdr:twoCellAnchor>
  <xdr:twoCellAnchor editAs="oneCell">
    <xdr:from>
      <xdr:col>10</xdr:col>
      <xdr:colOff>495300</xdr:colOff>
      <xdr:row>0</xdr:row>
      <xdr:rowOff>57150</xdr:rowOff>
    </xdr:from>
    <xdr:to>
      <xdr:col>13</xdr:col>
      <xdr:colOff>206749</xdr:colOff>
      <xdr:row>1</xdr:row>
      <xdr:rowOff>427984</xdr:rowOff>
    </xdr:to>
    <xdr:sp macro="" textlink="Controls!$C$56">
      <xdr:nvSpPr>
        <xdr:cNvPr id="16" name="Rectangle 15">
          <a:hlinkClick xmlns:r="http://schemas.openxmlformats.org/officeDocument/2006/relationships" r:id="rId2"/>
          <a:extLst>
            <a:ext uri="{FF2B5EF4-FFF2-40B4-BE49-F238E27FC236}">
              <a16:creationId xmlns:a16="http://schemas.microsoft.com/office/drawing/2014/main" id="{35DEC3CF-155F-4FBD-BCC8-97D93A868F7A}"/>
            </a:ext>
          </a:extLst>
        </xdr:cNvPr>
        <xdr:cNvSpPr/>
      </xdr:nvSpPr>
      <xdr:spPr>
        <a:xfrm>
          <a:off x="9467850" y="57150"/>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38100</xdr:colOff>
      <xdr:row>14</xdr:row>
      <xdr:rowOff>142875</xdr:rowOff>
    </xdr:from>
    <xdr:to>
      <xdr:col>5</xdr:col>
      <xdr:colOff>5362575</xdr:colOff>
      <xdr:row>17</xdr:row>
      <xdr:rowOff>166044</xdr:rowOff>
    </xdr:to>
    <xdr:grpSp>
      <xdr:nvGrpSpPr>
        <xdr:cNvPr id="3" name="Group 2">
          <a:extLst>
            <a:ext uri="{FF2B5EF4-FFF2-40B4-BE49-F238E27FC236}">
              <a16:creationId xmlns:a16="http://schemas.microsoft.com/office/drawing/2014/main" id="{27A92642-0C22-4ACF-B42D-2800844E23EF}"/>
            </a:ext>
          </a:extLst>
        </xdr:cNvPr>
        <xdr:cNvGrpSpPr/>
      </xdr:nvGrpSpPr>
      <xdr:grpSpPr>
        <a:xfrm>
          <a:off x="3383280" y="3945255"/>
          <a:ext cx="5324475" cy="663249"/>
          <a:chOff x="259475" y="312692"/>
          <a:chExt cx="7048500" cy="800100"/>
        </a:xfrm>
      </xdr:grpSpPr>
      <xdr:pic>
        <xdr:nvPicPr>
          <xdr:cNvPr id="4" name="Picture 3">
            <a:extLst>
              <a:ext uri="{FF2B5EF4-FFF2-40B4-BE49-F238E27FC236}">
                <a16:creationId xmlns:a16="http://schemas.microsoft.com/office/drawing/2014/main" id="{4A850A9C-D621-4CE6-A4D0-5C922D534E06}"/>
              </a:ext>
            </a:extLst>
          </xdr:cNvPr>
          <xdr:cNvPicPr>
            <a:picLocks noChangeAspect="1"/>
          </xdr:cNvPicPr>
        </xdr:nvPicPr>
        <xdr:blipFill>
          <a:blip xmlns:r="http://schemas.openxmlformats.org/officeDocument/2006/relationships" r:embed="rId1"/>
          <a:stretch>
            <a:fillRect/>
          </a:stretch>
        </xdr:blipFill>
        <xdr:spPr>
          <a:xfrm>
            <a:off x="259475" y="312692"/>
            <a:ext cx="7048500" cy="800100"/>
          </a:xfrm>
          <a:prstGeom prst="rect">
            <a:avLst/>
          </a:prstGeom>
        </xdr:spPr>
      </xdr:pic>
      <xdr:cxnSp macro="">
        <xdr:nvCxnSpPr>
          <xdr:cNvPr id="5" name="Straight Connector 4">
            <a:extLst>
              <a:ext uri="{FF2B5EF4-FFF2-40B4-BE49-F238E27FC236}">
                <a16:creationId xmlns:a16="http://schemas.microsoft.com/office/drawing/2014/main" id="{16624B3B-DBB6-4656-B290-2BFBF8FEFCF2}"/>
              </a:ext>
            </a:extLst>
          </xdr:cNvPr>
          <xdr:cNvCxnSpPr>
            <a:cxnSpLocks/>
          </xdr:cNvCxnSpPr>
        </xdr:nvCxnSpPr>
        <xdr:spPr>
          <a:xfrm>
            <a:off x="5387343" y="712742"/>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5</xdr:col>
      <xdr:colOff>57150</xdr:colOff>
      <xdr:row>20</xdr:row>
      <xdr:rowOff>38100</xdr:rowOff>
    </xdr:from>
    <xdr:to>
      <xdr:col>5</xdr:col>
      <xdr:colOff>5286522</xdr:colOff>
      <xdr:row>44</xdr:row>
      <xdr:rowOff>72960</xdr:rowOff>
    </xdr:to>
    <xdr:grpSp>
      <xdr:nvGrpSpPr>
        <xdr:cNvPr id="6" name="Group 5">
          <a:extLst>
            <a:ext uri="{FF2B5EF4-FFF2-40B4-BE49-F238E27FC236}">
              <a16:creationId xmlns:a16="http://schemas.microsoft.com/office/drawing/2014/main" id="{D8925E8A-3474-4685-BB1C-E548691E7DD9}"/>
            </a:ext>
          </a:extLst>
        </xdr:cNvPr>
        <xdr:cNvGrpSpPr/>
      </xdr:nvGrpSpPr>
      <xdr:grpSpPr>
        <a:xfrm>
          <a:off x="3402330" y="5120640"/>
          <a:ext cx="5229372" cy="5445060"/>
          <a:chOff x="-61429" y="1547357"/>
          <a:chExt cx="5143647" cy="4606860"/>
        </a:xfrm>
      </xdr:grpSpPr>
      <xdr:pic>
        <xdr:nvPicPr>
          <xdr:cNvPr id="7" name="Picture 6">
            <a:extLst>
              <a:ext uri="{FF2B5EF4-FFF2-40B4-BE49-F238E27FC236}">
                <a16:creationId xmlns:a16="http://schemas.microsoft.com/office/drawing/2014/main" id="{269F9C62-4C5F-4683-93C2-BEAFCA1662EA}"/>
              </a:ext>
            </a:extLst>
          </xdr:cNvPr>
          <xdr:cNvPicPr>
            <a:picLocks noChangeAspect="1"/>
          </xdr:cNvPicPr>
        </xdr:nvPicPr>
        <xdr:blipFill>
          <a:blip xmlns:r="http://schemas.openxmlformats.org/officeDocument/2006/relationships" r:embed="rId2"/>
          <a:stretch>
            <a:fillRect/>
          </a:stretch>
        </xdr:blipFill>
        <xdr:spPr>
          <a:xfrm>
            <a:off x="-61429" y="1547357"/>
            <a:ext cx="5143647" cy="4606860"/>
          </a:xfrm>
          <a:prstGeom prst="rect">
            <a:avLst/>
          </a:prstGeom>
        </xdr:spPr>
      </xdr:pic>
      <xdr:cxnSp macro="">
        <xdr:nvCxnSpPr>
          <xdr:cNvPr id="8" name="Straight Connector 7">
            <a:extLst>
              <a:ext uri="{FF2B5EF4-FFF2-40B4-BE49-F238E27FC236}">
                <a16:creationId xmlns:a16="http://schemas.microsoft.com/office/drawing/2014/main" id="{1D942264-27C6-4755-B536-F4537B3070D1}"/>
              </a:ext>
            </a:extLst>
          </xdr:cNvPr>
          <xdr:cNvCxnSpPr>
            <a:cxnSpLocks/>
          </xdr:cNvCxnSpPr>
        </xdr:nvCxnSpPr>
        <xdr:spPr>
          <a:xfrm>
            <a:off x="2510395" y="3726096"/>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sp macro="" textlink="">
        <xdr:nvSpPr>
          <xdr:cNvPr id="9" name="Rectangle 8">
            <a:extLst>
              <a:ext uri="{FF2B5EF4-FFF2-40B4-BE49-F238E27FC236}">
                <a16:creationId xmlns:a16="http://schemas.microsoft.com/office/drawing/2014/main" id="{CBFA7B65-4874-4C52-885E-F6C935491DF0}"/>
              </a:ext>
            </a:extLst>
          </xdr:cNvPr>
          <xdr:cNvSpPr/>
        </xdr:nvSpPr>
        <xdr:spPr>
          <a:xfrm>
            <a:off x="64350" y="3985866"/>
            <a:ext cx="2446045" cy="13849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10" name="Rectangle 9">
            <a:extLst>
              <a:ext uri="{FF2B5EF4-FFF2-40B4-BE49-F238E27FC236}">
                <a16:creationId xmlns:a16="http://schemas.microsoft.com/office/drawing/2014/main" id="{49D54EE2-684D-417C-BF6F-C17AE8E0C525}"/>
              </a:ext>
            </a:extLst>
          </xdr:cNvPr>
          <xdr:cNvSpPr/>
        </xdr:nvSpPr>
        <xdr:spPr>
          <a:xfrm>
            <a:off x="64350" y="2218432"/>
            <a:ext cx="2446045" cy="16864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grpSp>
    <xdr:clientData/>
  </xdr:twoCellAnchor>
  <xdr:twoCellAnchor editAs="oneCell">
    <xdr:from>
      <xdr:col>5</xdr:col>
      <xdr:colOff>85725</xdr:colOff>
      <xdr:row>46</xdr:row>
      <xdr:rowOff>47625</xdr:rowOff>
    </xdr:from>
    <xdr:to>
      <xdr:col>5</xdr:col>
      <xdr:colOff>4621428</xdr:colOff>
      <xdr:row>66</xdr:row>
      <xdr:rowOff>4762</xdr:rowOff>
    </xdr:to>
    <xdr:grpSp>
      <xdr:nvGrpSpPr>
        <xdr:cNvPr id="12" name="Group 11">
          <a:extLst>
            <a:ext uri="{FF2B5EF4-FFF2-40B4-BE49-F238E27FC236}">
              <a16:creationId xmlns:a16="http://schemas.microsoft.com/office/drawing/2014/main" id="{A34DFCA1-554D-408C-8CD8-3DACF9E32AA4}"/>
            </a:ext>
          </a:extLst>
        </xdr:cNvPr>
        <xdr:cNvGrpSpPr/>
      </xdr:nvGrpSpPr>
      <xdr:grpSpPr>
        <a:xfrm>
          <a:off x="3430905" y="10967085"/>
          <a:ext cx="4535703" cy="4224337"/>
          <a:chOff x="5711718" y="1187981"/>
          <a:chExt cx="4535703" cy="3767137"/>
        </a:xfrm>
      </xdr:grpSpPr>
      <xdr:pic>
        <xdr:nvPicPr>
          <xdr:cNvPr id="13" name="Picture 12">
            <a:extLst>
              <a:ext uri="{FF2B5EF4-FFF2-40B4-BE49-F238E27FC236}">
                <a16:creationId xmlns:a16="http://schemas.microsoft.com/office/drawing/2014/main" id="{519CDA8D-628D-47B6-B1DF-59A15CB0AA1C}"/>
              </a:ext>
            </a:extLst>
          </xdr:cNvPr>
          <xdr:cNvPicPr>
            <a:picLocks noChangeAspect="1"/>
          </xdr:cNvPicPr>
        </xdr:nvPicPr>
        <xdr:blipFill>
          <a:blip xmlns:r="http://schemas.openxmlformats.org/officeDocument/2006/relationships" r:embed="rId3"/>
          <a:stretch>
            <a:fillRect/>
          </a:stretch>
        </xdr:blipFill>
        <xdr:spPr>
          <a:xfrm>
            <a:off x="5711718" y="1187981"/>
            <a:ext cx="4535703" cy="3767137"/>
          </a:xfrm>
          <a:prstGeom prst="rect">
            <a:avLst/>
          </a:prstGeom>
        </xdr:spPr>
      </xdr:pic>
      <xdr:cxnSp macro="">
        <xdr:nvCxnSpPr>
          <xdr:cNvPr id="14" name="Straight Connector 13">
            <a:extLst>
              <a:ext uri="{FF2B5EF4-FFF2-40B4-BE49-F238E27FC236}">
                <a16:creationId xmlns:a16="http://schemas.microsoft.com/office/drawing/2014/main" id="{59332E8D-1DAF-4309-895D-0E93A8FCA95A}"/>
              </a:ext>
            </a:extLst>
          </xdr:cNvPr>
          <xdr:cNvCxnSpPr>
            <a:cxnSpLocks/>
          </xdr:cNvCxnSpPr>
        </xdr:nvCxnSpPr>
        <xdr:spPr>
          <a:xfrm>
            <a:off x="7307975" y="3726096"/>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5</xdr:col>
      <xdr:colOff>0</xdr:colOff>
      <xdr:row>69</xdr:row>
      <xdr:rowOff>0</xdr:rowOff>
    </xdr:from>
    <xdr:to>
      <xdr:col>5</xdr:col>
      <xdr:colOff>4535703</xdr:colOff>
      <xdr:row>89</xdr:row>
      <xdr:rowOff>77077</xdr:rowOff>
    </xdr:to>
    <xdr:grpSp>
      <xdr:nvGrpSpPr>
        <xdr:cNvPr id="15" name="Group 14">
          <a:extLst>
            <a:ext uri="{FF2B5EF4-FFF2-40B4-BE49-F238E27FC236}">
              <a16:creationId xmlns:a16="http://schemas.microsoft.com/office/drawing/2014/main" id="{8684901F-A985-48F4-9EFF-67E9E7E21B12}"/>
            </a:ext>
          </a:extLst>
        </xdr:cNvPr>
        <xdr:cNvGrpSpPr/>
      </xdr:nvGrpSpPr>
      <xdr:grpSpPr>
        <a:xfrm>
          <a:off x="3345180" y="15826740"/>
          <a:ext cx="4535703" cy="4344277"/>
          <a:chOff x="9745823" y="462767"/>
          <a:chExt cx="4535703" cy="3887077"/>
        </a:xfrm>
      </xdr:grpSpPr>
      <xdr:pic>
        <xdr:nvPicPr>
          <xdr:cNvPr id="16" name="Picture 15">
            <a:extLst>
              <a:ext uri="{FF2B5EF4-FFF2-40B4-BE49-F238E27FC236}">
                <a16:creationId xmlns:a16="http://schemas.microsoft.com/office/drawing/2014/main" id="{EA29B645-92F5-4424-9D51-BC2A21CF54E3}"/>
              </a:ext>
            </a:extLst>
          </xdr:cNvPr>
          <xdr:cNvPicPr>
            <a:picLocks noChangeAspect="1"/>
          </xdr:cNvPicPr>
        </xdr:nvPicPr>
        <xdr:blipFill>
          <a:blip xmlns:r="http://schemas.openxmlformats.org/officeDocument/2006/relationships" r:embed="rId4"/>
          <a:stretch>
            <a:fillRect/>
          </a:stretch>
        </xdr:blipFill>
        <xdr:spPr>
          <a:xfrm>
            <a:off x="9745823" y="462767"/>
            <a:ext cx="4535703" cy="3816816"/>
          </a:xfrm>
          <a:prstGeom prst="rect">
            <a:avLst/>
          </a:prstGeom>
        </xdr:spPr>
      </xdr:pic>
      <xdr:cxnSp macro="">
        <xdr:nvCxnSpPr>
          <xdr:cNvPr id="17" name="Straight Connector 16">
            <a:extLst>
              <a:ext uri="{FF2B5EF4-FFF2-40B4-BE49-F238E27FC236}">
                <a16:creationId xmlns:a16="http://schemas.microsoft.com/office/drawing/2014/main" id="{EFEDA9E0-CB42-4FE5-9A3D-2ADED6009ED4}"/>
              </a:ext>
            </a:extLst>
          </xdr:cNvPr>
          <xdr:cNvCxnSpPr>
            <a:cxnSpLocks/>
          </xdr:cNvCxnSpPr>
        </xdr:nvCxnSpPr>
        <xdr:spPr>
          <a:xfrm>
            <a:off x="13616189" y="4100462"/>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5</xdr:col>
      <xdr:colOff>47625</xdr:colOff>
      <xdr:row>91</xdr:row>
      <xdr:rowOff>66675</xdr:rowOff>
    </xdr:from>
    <xdr:to>
      <xdr:col>5</xdr:col>
      <xdr:colOff>5217481</xdr:colOff>
      <xdr:row>114</xdr:row>
      <xdr:rowOff>8414</xdr:rowOff>
    </xdr:to>
    <xdr:pic>
      <xdr:nvPicPr>
        <xdr:cNvPr id="21" name="Picture 20">
          <a:extLst>
            <a:ext uri="{FF2B5EF4-FFF2-40B4-BE49-F238E27FC236}">
              <a16:creationId xmlns:a16="http://schemas.microsoft.com/office/drawing/2014/main" id="{92F46DC5-AF06-4152-ADAA-8D58C68EA2C5}"/>
            </a:ext>
          </a:extLst>
        </xdr:cNvPr>
        <xdr:cNvPicPr>
          <a:picLocks noChangeAspect="1"/>
        </xdr:cNvPicPr>
      </xdr:nvPicPr>
      <xdr:blipFill>
        <a:blip xmlns:r="http://schemas.openxmlformats.org/officeDocument/2006/relationships" r:embed="rId5"/>
        <a:stretch>
          <a:fillRect/>
        </a:stretch>
      </xdr:blipFill>
      <xdr:spPr>
        <a:xfrm>
          <a:off x="1666875" y="18545175"/>
          <a:ext cx="5169856" cy="4761389"/>
        </a:xfrm>
        <a:prstGeom prst="rect">
          <a:avLst/>
        </a:prstGeom>
      </xdr:spPr>
    </xdr:pic>
    <xdr:clientData/>
  </xdr:twoCellAnchor>
  <xdr:twoCellAnchor editAs="oneCell">
    <xdr:from>
      <xdr:col>1</xdr:col>
      <xdr:colOff>295275</xdr:colOff>
      <xdr:row>2</xdr:row>
      <xdr:rowOff>95250</xdr:rowOff>
    </xdr:from>
    <xdr:to>
      <xdr:col>1</xdr:col>
      <xdr:colOff>2441253</xdr:colOff>
      <xdr:row>11</xdr:row>
      <xdr:rowOff>175454</xdr:rowOff>
    </xdr:to>
    <xdr:pic>
      <xdr:nvPicPr>
        <xdr:cNvPr id="20" name="Picture 19">
          <a:extLst>
            <a:ext uri="{FF2B5EF4-FFF2-40B4-BE49-F238E27FC236}">
              <a16:creationId xmlns:a16="http://schemas.microsoft.com/office/drawing/2014/main" id="{3230C9AD-FE57-4709-AD5F-FC46913CB503}"/>
            </a:ext>
          </a:extLst>
        </xdr:cNvPr>
        <xdr:cNvPicPr>
          <a:picLocks noChangeAspect="1"/>
        </xdr:cNvPicPr>
      </xdr:nvPicPr>
      <xdr:blipFill>
        <a:blip xmlns:r="http://schemas.openxmlformats.org/officeDocument/2006/relationships" r:embed="rId6"/>
        <a:stretch>
          <a:fillRect/>
        </a:stretch>
      </xdr:blipFill>
      <xdr:spPr>
        <a:xfrm>
          <a:off x="504825" y="819150"/>
          <a:ext cx="2145978" cy="2080454"/>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Johnnie Thomas" refreshedDate="42643.607484143518" createdVersion="6" refreshedVersion="6" minRefreshableVersion="3" recordCount="15">
  <cacheSource type="worksheet">
    <worksheetSource name="Comp_Select"/>
  </cacheSource>
  <cacheFields count="5">
    <cacheField name="Competition #" numFmtId="0">
      <sharedItems containsSemiMixedTypes="0" containsString="0" containsNumber="1" containsInteger="1" minValue="1" maxValue="15" count="15">
        <n v="1"/>
        <n v="2"/>
        <n v="3"/>
        <n v="4"/>
        <n v="5"/>
        <n v="6"/>
        <n v="7"/>
        <n v="8"/>
        <n v="9"/>
        <n v="10"/>
        <n v="11"/>
        <n v="12"/>
        <n v="13"/>
        <n v="14"/>
        <n v="15"/>
      </sharedItems>
    </cacheField>
    <cacheField name="Competition Name" numFmtId="0">
      <sharedItems count="15">
        <s v="#ExcelChampINTL"/>
        <s v="#ExcelChampBE"/>
        <s v="#ExcelChampCA"/>
        <s v="#ExcelChampCN"/>
        <s v="#ExcelChampDK"/>
        <s v="#ExcelChampFI"/>
        <s v="#ExcelChampJP"/>
        <s v="#ExcelChampMY"/>
        <s v="#ExcelChampMX"/>
        <s v="#ExcelChampPH"/>
        <s v="#ExcelChampSA"/>
        <s v="#ExcelChampSE"/>
        <s v="#ExcelChampTR"/>
        <s v="#ExcelChampXLPM"/>
        <s v="#ExcelWorldChamp"/>
      </sharedItems>
    </cacheField>
    <cacheField name="Competition Flag" numFmtId="0">
      <sharedItems count="16">
        <s v="INTL"/>
        <s v="BE"/>
        <s v="CA"/>
        <s v="CN"/>
        <s v="DK"/>
        <s v="FI"/>
        <s v="JP"/>
        <s v="MY"/>
        <s v="MX"/>
        <s v="PH"/>
        <s v="SA"/>
        <s v="SE"/>
        <s v="TR"/>
        <s v="XLPM"/>
        <s v="WC"/>
        <s v="World" u="1"/>
      </sharedItems>
    </cacheField>
    <cacheField name="Competition Web URL" numFmtId="0">
      <sharedItems containsBlank="1" count="17">
        <s v="http://aka.ms/ExcelChampINTL"/>
        <s v="http://aka.ms/ExcelChampBE"/>
        <s v="http://aka.ms/ExcelChampCA"/>
        <s v="http://aka.ms/ExcelChampCN"/>
        <s v="http://aka.ms/ExcelChampDK"/>
        <s v="http://aka.ms/ExcelChampFI"/>
        <s v="http://aka.ms/ExcelChampJP"/>
        <s v="http://aka.ms/ExcelChampMY"/>
        <s v="http://aka.ms/ExcelChampMX"/>
        <s v="http://aka.ms/ExcelChampPH"/>
        <s v="http://aka.ms/ExcelChampSA"/>
        <s v="http://aka.ms/ExcelChampSE"/>
        <s v="http://aka.ms/ExcelChampTR"/>
        <m/>
        <s v="http://aka.ms/ExcelWorldChamp"/>
        <s v="https://aka.ms/ExcelChampMX" u="1"/>
        <s v="https://aka.ms/ExcelWorldChamp" u="1"/>
      </sharedItems>
    </cacheField>
    <cacheField name="Competition Email" numFmtId="0">
      <sharedItems count="15">
        <s v="ExcelChampINTL@service.microsoft.com"/>
        <s v="ExcelChampBE@service.microsoft.com"/>
        <s v="ExcelChampCA@service.microsoft.com"/>
        <s v="ExcelChampCN@service.microsoft.com"/>
        <s v="ExcelChampDK@service.microsoft.com"/>
        <s v="ExcelChampFI@service.microsoft.com"/>
        <s v="ExcelChampJP@service.microsoft.com"/>
        <s v="ExcelChampMY@service.microsoft.com"/>
        <s v="ExcelChampMX@service.microsoft.com"/>
        <s v="ExcelChampPH@service.microsoft.com"/>
        <s v="ExcelChampSA@service.microsoft.com"/>
        <s v="ExcelChampSE@service.microsoft.com"/>
        <s v="ExcelChampTR@service.microsoft.com"/>
        <s v="ExcelChampXLPM@service.microsoft.com"/>
        <s v="ExcelWorldChamp@service.microsoft.com"/>
      </sharedItems>
    </cacheField>
  </cacheFields>
  <extLst>
    <ext xmlns:x14="http://schemas.microsoft.com/office/spreadsheetml/2009/9/main" uri="{725AE2AE-9491-48be-B2B4-4EB974FC3084}">
      <x14:pivotCacheDefinition pivotCacheId="2"/>
    </ext>
  </extLst>
</pivotCacheDefinition>
</file>

<file path=xl/pivotCache/pivotCacheDefinition2.xml><?xml version="1.0" encoding="utf-8"?>
<pivotCacheDefinition xmlns="http://schemas.openxmlformats.org/spreadsheetml/2006/main" xmlns:r="http://schemas.openxmlformats.org/officeDocument/2006/relationships" r:id="rId1" refreshedBy="Johnnie Thomas" refreshedDate="42644.854676504627" missingItemsLimit="0" createdVersion="6" refreshedVersion="6" minRefreshableVersion="3" recordCount="2">
  <cacheSource type="worksheet">
    <worksheetSource name="Lang_Select"/>
  </cacheSource>
  <cacheFields count="3">
    <cacheField name="Language #" numFmtId="0">
      <sharedItems containsSemiMixedTypes="0" containsString="0" containsNumber="1" containsInteger="1" minValue="1" maxValue="6" count="2">
        <n v="1"/>
        <n v="6"/>
      </sharedItems>
    </cacheField>
    <cacheField name="Language" numFmtId="0">
      <sharedItems count="2">
        <s v="English"/>
        <s v="Finnish"/>
      </sharedItems>
    </cacheField>
    <cacheField name="Select Message" numFmtId="0">
      <sharedItems count="2">
        <s v="Click here for English"/>
        <s v="Valitse suomi klikkaamalla tästä"/>
      </sharedItems>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x v="0"/>
    <x v="0"/>
    <x v="0"/>
  </r>
  <r>
    <x v="1"/>
    <x v="1"/>
    <x v="1"/>
    <x v="1"/>
    <x v="1"/>
  </r>
  <r>
    <x v="2"/>
    <x v="2"/>
    <x v="2"/>
    <x v="2"/>
    <x v="2"/>
  </r>
  <r>
    <x v="3"/>
    <x v="3"/>
    <x v="3"/>
    <x v="3"/>
    <x v="3"/>
  </r>
  <r>
    <x v="4"/>
    <x v="4"/>
    <x v="4"/>
    <x v="4"/>
    <x v="4"/>
  </r>
  <r>
    <x v="5"/>
    <x v="5"/>
    <x v="5"/>
    <x v="5"/>
    <x v="5"/>
  </r>
  <r>
    <x v="6"/>
    <x v="6"/>
    <x v="6"/>
    <x v="6"/>
    <x v="6"/>
  </r>
  <r>
    <x v="7"/>
    <x v="7"/>
    <x v="7"/>
    <x v="7"/>
    <x v="7"/>
  </r>
  <r>
    <x v="8"/>
    <x v="8"/>
    <x v="8"/>
    <x v="8"/>
    <x v="8"/>
  </r>
  <r>
    <x v="9"/>
    <x v="9"/>
    <x v="9"/>
    <x v="9"/>
    <x v="9"/>
  </r>
  <r>
    <x v="10"/>
    <x v="10"/>
    <x v="10"/>
    <x v="10"/>
    <x v="10"/>
  </r>
  <r>
    <x v="11"/>
    <x v="11"/>
    <x v="11"/>
    <x v="11"/>
    <x v="11"/>
  </r>
  <r>
    <x v="12"/>
    <x v="12"/>
    <x v="12"/>
    <x v="12"/>
    <x v="12"/>
  </r>
  <r>
    <x v="13"/>
    <x v="13"/>
    <x v="13"/>
    <x v="13"/>
    <x v="13"/>
  </r>
  <r>
    <x v="14"/>
    <x v="14"/>
    <x v="14"/>
    <x v="14"/>
    <x v="14"/>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
  <r>
    <x v="0"/>
    <x v="0"/>
    <x v="0"/>
  </r>
  <r>
    <x v="1"/>
    <x v="1"/>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6" minRefreshableVersion="3" rowGrandTotals="0" colGrandTotals="0" itemPrintTitles="1" createdVersion="6" indent="0" compact="0" compactData="0" gridDropZones="1" multipleFieldFilters="0">
  <location ref="M3:W5" firstHeaderRow="2" firstDataRow="2" firstDataCol="5"/>
  <pivotFields count="5">
    <pivotField axis="axisRow" compact="0" outline="0" showAll="0" defaultSubtotal="0">
      <items count="15">
        <item x="0"/>
        <item x="1"/>
        <item x="2"/>
        <item x="3"/>
        <item x="4"/>
        <item x="5"/>
        <item x="6"/>
        <item x="7"/>
        <item x="8"/>
        <item x="9"/>
        <item x="10"/>
        <item x="11"/>
        <item x="12"/>
        <item x="13"/>
        <item x="14"/>
      </items>
    </pivotField>
    <pivotField axis="axisRow" compact="0" outline="0" showAll="0" defaultSubtotal="0">
      <items count="15">
        <item h="1" x="8"/>
        <item h="1" x="14"/>
        <item h="1" x="0"/>
        <item h="1" x="1"/>
        <item h="1" x="2"/>
        <item h="1" x="3"/>
        <item h="1" x="4"/>
        <item x="5"/>
        <item h="1" x="6"/>
        <item h="1" x="7"/>
        <item h="1" x="9"/>
        <item h="1" x="10"/>
        <item h="1" x="11"/>
        <item h="1" x="12"/>
        <item h="1" x="13"/>
      </items>
    </pivotField>
    <pivotField axis="axisRow" compact="0" outline="0" showAll="0" defaultSubtotal="0">
      <items count="16">
        <item x="8"/>
        <item m="1" x="15"/>
        <item x="0"/>
        <item x="1"/>
        <item x="2"/>
        <item x="3"/>
        <item x="4"/>
        <item x="5"/>
        <item x="6"/>
        <item x="7"/>
        <item x="9"/>
        <item x="10"/>
        <item x="11"/>
        <item x="12"/>
        <item x="13"/>
        <item x="14"/>
      </items>
    </pivotField>
    <pivotField axis="axisRow" compact="0" outline="0" showAll="0" defaultSubtotal="0">
      <items count="17">
        <item m="1" x="15"/>
        <item m="1" x="16"/>
        <item x="0"/>
        <item x="1"/>
        <item x="2"/>
        <item x="3"/>
        <item x="4"/>
        <item x="5"/>
        <item x="6"/>
        <item x="7"/>
        <item x="8"/>
        <item x="9"/>
        <item x="10"/>
        <item x="11"/>
        <item x="12"/>
        <item x="13"/>
        <item x="14"/>
      </items>
    </pivotField>
    <pivotField axis="axisRow" compact="0" outline="0" showAll="0" defaultSubtotal="0">
      <items count="15">
        <item x="8"/>
        <item x="14"/>
        <item x="0"/>
        <item x="1"/>
        <item x="2"/>
        <item x="3"/>
        <item x="4"/>
        <item x="5"/>
        <item x="6"/>
        <item x="7"/>
        <item x="9"/>
        <item x="10"/>
        <item x="11"/>
        <item x="12"/>
        <item x="13"/>
      </items>
    </pivotField>
  </pivotFields>
  <rowFields count="5">
    <field x="0"/>
    <field x="1"/>
    <field x="2"/>
    <field x="3"/>
    <field x="4"/>
  </rowFields>
  <rowItems count="1">
    <i>
      <x v="5"/>
      <x v="7"/>
      <x v="7"/>
      <x v="7"/>
      <x v="7"/>
    </i>
  </rowItems>
  <colItems count="1">
    <i/>
  </colItems>
  <pivotTableStyleInfo name="PivotStyleLight1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PivotTable1" cacheId="1" applyNumberFormats="0" applyBorderFormats="0" applyFontFormats="0" applyPatternFormats="0" applyAlignmentFormats="0" applyWidthHeightFormats="1" dataCaption="Values" updatedVersion="6" minRefreshableVersion="3" rowGrandTotals="0" colGrandTotals="0" itemPrintTitles="1" createdVersion="6" indent="0" compact="0" compactData="0" gridDropZones="1" multipleFieldFilters="0">
  <location ref="A3:I5" firstHeaderRow="2" firstDataRow="2" firstDataCol="3"/>
  <pivotFields count="3">
    <pivotField axis="axisRow" compact="0" outline="0" showAll="0" defaultSubtotal="0">
      <items count="2">
        <item x="0"/>
        <item x="1"/>
      </items>
    </pivotField>
    <pivotField axis="axisRow" compact="0" outline="0" showAll="0" defaultSubtotal="0">
      <items count="2">
        <item x="0"/>
        <item x="1"/>
      </items>
    </pivotField>
    <pivotField axis="axisRow" compact="0" outline="0" showAll="0" defaultSubtotal="0">
      <items count="2">
        <item h="1" x="0"/>
        <item x="1"/>
      </items>
    </pivotField>
  </pivotFields>
  <rowFields count="3">
    <field x="0"/>
    <field x="1"/>
    <field x="2"/>
  </rowFields>
  <rowItems count="1">
    <i>
      <x v="1"/>
      <x v="1"/>
      <x v="1"/>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Select_Message" sourceName="Select Message">
  <pivotTables>
    <pivotTable tabId="10" name="PivotTable1"/>
  </pivotTables>
  <data>
    <tabular pivotCacheId="1">
      <items count="2">
        <i x="0"/>
        <i x="1"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Competition_Name" sourceName="Competition Name">
  <pivotTables>
    <pivotTable tabId="10" name="PivotTable2"/>
  </pivotTables>
  <data>
    <tabular pivotCacheId="2">
      <items count="15">
        <i x="1"/>
        <i x="2"/>
        <i x="3"/>
        <i x="4"/>
        <i x="5" s="1"/>
        <i x="0"/>
        <i x="6"/>
        <i x="8"/>
        <i x="7"/>
        <i x="9"/>
        <i x="10"/>
        <i x="11"/>
        <i x="12"/>
        <i x="13"/>
        <i x="14"/>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Select Message" cache="Slicer_Select_Message" caption="Select Message" showCaption="0" style="ExcelChampSlicer1" rowHeight="365760"/>
  <slicer name="Competition Name" cache="Slicer_Competition_Name" caption="Competition Name" style="ExcelChampSlicer1" rowHeight="365760"/>
</slicers>
</file>

<file path=xl/slicers/slicer2.xml><?xml version="1.0" encoding="utf-8"?>
<slicers xmlns="http://schemas.microsoft.com/office/spreadsheetml/2009/9/main" xmlns:mc="http://schemas.openxmlformats.org/markup-compatibility/2006" xmlns:x="http://schemas.openxmlformats.org/spreadsheetml/2006/main" mc:Ignorable="x">
  <slicer name="Select Message 1" cache="Slicer_Select_Message" caption="Select Message" showCaption="0" style="ExcelChampSlicer1" rowHeight="365760"/>
</slicers>
</file>

<file path=xl/tables/table1.xml><?xml version="1.0" encoding="utf-8"?>
<table xmlns="http://schemas.openxmlformats.org/spreadsheetml/2006/main" id="1" name="Lang_Select" displayName="Lang_Select" ref="B15:D17" totalsRowShown="0" headerRowDxfId="74" dataDxfId="73">
  <autoFilter ref="B15:D17"/>
  <tableColumns count="3">
    <tableColumn id="1" name="Language #" dataDxfId="72"/>
    <tableColumn id="3" name="Language" dataDxfId="71"/>
    <tableColumn id="2" name="Select Message" dataDxfId="70"/>
  </tableColumns>
  <tableStyleInfo name="TableStyleMedium1" showFirstColumn="0" showLastColumn="0" showRowStripes="1" showColumnStripes="0"/>
</table>
</file>

<file path=xl/tables/table2.xml><?xml version="1.0" encoding="utf-8"?>
<table xmlns="http://schemas.openxmlformats.org/spreadsheetml/2006/main" id="3" name="Txt_All_Lang" displayName="Txt_All_Lang" ref="B166:I287" totalsRowShown="0" headerRowDxfId="69" dataDxfId="68">
  <autoFilter ref="B166:I287"/>
  <tableColumns count="8">
    <tableColumn id="1" name="Message_ID" dataDxfId="67"/>
    <tableColumn id="2" name="English" dataDxfId="66"/>
    <tableColumn id="4" name="Spanish" dataDxfId="65"/>
    <tableColumn id="7" name="French" dataDxfId="64"/>
    <tableColumn id="8" name="Dutch" dataDxfId="63"/>
    <tableColumn id="9" name="Danish" dataDxfId="62"/>
    <tableColumn id="5" name="Finnish" dataDxfId="61"/>
    <tableColumn id="6" name="Japanese" dataDxfId="60"/>
  </tableColumns>
  <tableStyleInfo name="TableStyleMedium1" showFirstColumn="0" showLastColumn="0" showRowStripes="1" showColumnStripes="0"/>
</table>
</file>

<file path=xl/tables/table3.xml><?xml version="1.0" encoding="utf-8"?>
<table xmlns="http://schemas.openxmlformats.org/spreadsheetml/2006/main" id="4" name="Txt_Sel_Lang" displayName="Txt_Sel_Lang" ref="B40:C161" totalsRowShown="0" headerRowDxfId="59" dataDxfId="58">
  <autoFilter ref="B40:C161"/>
  <tableColumns count="2">
    <tableColumn id="1" name="Message ID" dataDxfId="57">
      <calculatedColumnFormula>Txt_All_Lang[[#This Row],[Message_ID]]</calculatedColumnFormula>
    </tableColumn>
    <tableColumn id="2" name="Selected Language" dataDxfId="56">
      <calculatedColumnFormula>OFFSET(Txt_All_Lang[[#Headers],[Message_ID]],MATCH(Txt_Sel_Lang[[#This Row],[Message ID]],Txt_All_Lang[Message_ID],0),MATCH(Lang,Txt_All_Lang[#Headers],0)-1)</calculatedColumnFormula>
    </tableColumn>
  </tableColumns>
  <tableStyleInfo name="TableStyleMedium1" showFirstColumn="0" showLastColumn="0" showRowStripes="1" showColumnStripes="0"/>
</table>
</file>

<file path=xl/tables/table4.xml><?xml version="1.0" encoding="utf-8"?>
<table xmlns="http://schemas.openxmlformats.org/spreadsheetml/2006/main" id="5" name="Comp_Select" displayName="Comp_Select" ref="B19:G34" totalsRowShown="0" headerRowDxfId="55" dataDxfId="54">
  <autoFilter ref="B19:G34"/>
  <tableColumns count="6">
    <tableColumn id="1" name="Competition #" dataDxfId="53"/>
    <tableColumn id="2" name="Competition Name" dataDxfId="52"/>
    <tableColumn id="5" name="Competition Flag" dataDxfId="51"/>
    <tableColumn id="3" name="Competition Web URL"/>
    <tableColumn id="6" name="Competition Email"/>
    <tableColumn id="4" name="Competition Thread ID" dataDxfId="50"/>
  </tableColumns>
  <tableStyleInfo name="TableStyleMedium1" showFirstColumn="0" showLastColumn="0" showRowStripes="1" showColumnStripes="0"/>
</table>
</file>

<file path=xl/tables/table5.xml><?xml version="1.0" encoding="utf-8"?>
<table xmlns="http://schemas.openxmlformats.org/spreadsheetml/2006/main" id="2" name="Tulokset" displayName="Tulokset" ref="D19:F114" totalsRowShown="0" headerRowDxfId="48" dataDxfId="47">
  <autoFilter ref="D19:F114"/>
  <tableColumns count="3">
    <tableColumn id="1" name="Round Number" dataDxfId="46"/>
    <tableColumn id="2" name="Name" dataDxfId="45"/>
    <tableColumn id="3" name="Result Time (s)" dataDxfId="44"/>
  </tableColumns>
  <tableStyleInfo name="ExcelChampTable" showFirstColumn="0" showLastColumn="0" showRowStripes="1" showColumnStripes="0"/>
</table>
</file>

<file path=xl/tables/table6.xml><?xml version="1.0" encoding="utf-8"?>
<table xmlns="http://schemas.openxmlformats.org/spreadsheetml/2006/main" id="7" name="Urheilijat_maittain" displayName="Urheilijat_maittain" ref="D119:E183" totalsRowShown="0" headerRowDxfId="43" dataDxfId="42">
  <autoFilter ref="D119:E183"/>
  <tableColumns count="2">
    <tableColumn id="1" name="Country" dataDxfId="41"/>
    <tableColumn id="2" name="Name" dataDxfId="40"/>
  </tableColumns>
  <tableStyleInfo name="ExcelChampTable" showFirstColumn="0" showLastColumn="0" showRowStripes="1" showColumnStripes="0"/>
</table>
</file>

<file path=xl/tables/table7.xml><?xml version="1.0" encoding="utf-8"?>
<table xmlns="http://schemas.openxmlformats.org/spreadsheetml/2006/main" id="8" name="Urheilijoiden_iät" displayName="Urheilijoiden_iät" ref="D188:E252" totalsRowShown="0" headerRowDxfId="39" dataDxfId="38">
  <autoFilter ref="D188:E252"/>
  <tableColumns count="2">
    <tableColumn id="1" name="Name" dataDxfId="37"/>
    <tableColumn id="2" name="Age (Years)" dataDxfId="36"/>
  </tableColumns>
  <tableStyleInfo name="ExcelChampTable" showFirstColumn="0" showLastColumn="0" showRowStripes="1" showColumnStripes="0"/>
</table>
</file>

<file path=xl/tables/table8.xml><?xml version="1.0" encoding="utf-8"?>
<table xmlns="http://schemas.openxmlformats.org/spreadsheetml/2006/main" id="10" name="Table13" displayName="Table13" ref="M8:R16" totalsRowShown="0">
  <autoFilter ref="M8:R16"/>
  <sortState ref="M9:R16">
    <sortCondition ref="R8:R15"/>
    <sortCondition ref="Q8:Q15"/>
  </sortState>
  <tableColumns count="6">
    <tableColumn id="1" name="Name"/>
    <tableColumn id="2" name="Country"/>
    <tableColumn id="3" name="Age"/>
    <tableColumn id="4" name="Round 1"/>
    <tableColumn id="5" name="Round 2"/>
    <tableColumn id="6" name="Round 3"/>
  </tableColumns>
  <tableStyleInfo name="ExcelChampTable" showFirstColumn="0" showLastColumn="0" showRowStripes="1" showColumnStripes="0"/>
</table>
</file>

<file path=xl/tables/table9.xml><?xml version="1.0" encoding="utf-8"?>
<table xmlns="http://schemas.openxmlformats.org/spreadsheetml/2006/main" id="12" name="Taulukko12" displayName="Taulukko12" ref="M21:R29" totalsRowShown="0" headerRowDxfId="35" dataDxfId="34">
  <autoFilter ref="M21:R29"/>
  <tableColumns count="6">
    <tableColumn id="1" name="Name" dataDxfId="33"/>
    <tableColumn id="2" name="Country" dataDxfId="32">
      <calculatedColumnFormula>INDEX(Urheilijat_maittain[Country],   MATCH(  Taulukko12[[#This Row],[Name]],  Urheilijat_maittain[Name],  0) )</calculatedColumnFormula>
    </tableColumn>
    <tableColumn id="3" name="Age" dataDxfId="31">
      <calculatedColumnFormula>VLOOKUP( Taulukko12[[#This Row],[Name]],  Urheilijoiden_iät[],  2,  FALSE)</calculatedColumnFormula>
    </tableColumn>
    <tableColumn id="4" name="Round 1" dataDxfId="30">
      <calculatedColumnFormula>SUMIFS(  Tulokset[Result Time (s)],  Tulokset[Name],Taulukko12[[#This Row],[Name]],  Tulokset[Round Number],1)</calculatedColumnFormula>
    </tableColumn>
    <tableColumn id="5" name="Round 2" dataDxfId="29">
      <calculatedColumnFormula>SUMIFS(  Tulokset[Result Time (s)],  Tulokset[Name],Taulukko12[[#This Row],[Name]],  Tulokset[Round Number],2)</calculatedColumnFormula>
    </tableColumn>
    <tableColumn id="6" name="Round 3" dataDxfId="28">
      <calculatedColumnFormula>SUMIFS(  Tulokset[Result Time (s)],  Tulokset[Name],Taulukko12[[#This Row],[Name]],  Tulokset[Round Number],3)</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id="6" name="Kaikkien_erien_tulokset" displayName="Kaikkien_erien_tulokset" ref="D17:H121" totalsRowShown="0" headerRowDxfId="27" dataDxfId="26">
  <autoFilter ref="D17:H121"/>
  <tableColumns count="5">
    <tableColumn id="1" name="Round Number" dataDxfId="25"/>
    <tableColumn id="2" name="Athlete Number" dataDxfId="24"/>
    <tableColumn id="3" name="Name" dataDxfId="23"/>
    <tableColumn id="4" name="Country" dataDxfId="22"/>
    <tableColumn id="5" name="Result Time (s)" dataDxfId="21"/>
  </tableColumns>
  <tableStyleInfo name="ExcelChampTable" showFirstColumn="0" showLastColumn="0" showRowStripes="1" showColumnStripes="0"/>
</table>
</file>

<file path=xl/tables/table11.xml><?xml version="1.0" encoding="utf-8"?>
<table xmlns="http://schemas.openxmlformats.org/spreadsheetml/2006/main" id="11" name="T01_02_0115" displayName="T01_02_0115" ref="N6:R55" totalsRowShown="0" headerRowDxfId="20" dataDxfId="19">
  <autoFilter ref="N6:R55"/>
  <sortState ref="N7:R159">
    <sortCondition ref="R5:R157"/>
    <sortCondition ref="O5:O157"/>
  </sortState>
  <tableColumns count="5">
    <tableColumn id="1" name="Round Number" dataDxfId="18"/>
    <tableColumn id="2" name="Athlete Number" dataDxfId="17"/>
    <tableColumn id="3" name="Name" dataDxfId="16"/>
    <tableColumn id="4" name="Country" dataDxfId="15"/>
    <tableColumn id="5" name="Result Time (s)" dataDxfId="14"/>
  </tableColumns>
  <tableStyleInfo name="ExcelChampTable" showFirstColumn="0" showLastColumn="0" showRowStripes="1" showColumnStripes="0"/>
</table>
</file>

<file path=xl/tables/table12.xml><?xml version="1.0" encoding="utf-8"?>
<table xmlns="http://schemas.openxmlformats.org/spreadsheetml/2006/main" id="13" name="Taulukko13" displayName="Taulukko13" ref="T6:X55" insertRowShift="1" totalsRowShown="0" headerRowDxfId="13" dataDxfId="12">
  <autoFilter ref="T6:X55"/>
  <sortState ref="T7:X55">
    <sortCondition ref="X7:X55"/>
    <sortCondition ref="U7:U55"/>
  </sortState>
  <tableColumns count="5">
    <tableColumn id="1" name="Round Number" dataDxfId="11">
      <calculatedColumnFormula array="1">INDEX( Kaikkien_erien_tulokset[Round Number], MATCH(  1,  (Kaikkien_erien_tulokset[Country]=Taulukko13[[#This Row],[Country]]) * (Kaikkien_erien_tulokset[Result Time (s)]=Taulukko13[[#This Row],[Result Time (s)]]),0))</calculatedColumnFormula>
    </tableColumn>
    <tableColumn id="2" name="Athlete Number" dataDxfId="10">
      <calculatedColumnFormula array="1">INDEX( Kaikkien_erien_tulokset[Athlete Number], MATCH(  1,  (Kaikkien_erien_tulokset[Country]=Taulukko13[[#This Row],[Country]]) * (Kaikkien_erien_tulokset[Result Time (s)]=Taulukko13[[#This Row],[Result Time (s)]]),0))</calculatedColumnFormula>
    </tableColumn>
    <tableColumn id="3" name="Name" dataDxfId="9">
      <calculatedColumnFormula>VLOOKUP(  Taulukko13[[#This Row],[Athlete Number]],  Kaikkien_erien_tulokset[[Athlete Number]:[Name]], 2, FALSE)</calculatedColumnFormula>
    </tableColumn>
    <tableColumn id="4" name="Country" dataDxfId="8"/>
    <tableColumn id="5" name="Result Time (s)" dataDxfId="7">
      <calculatedColumnFormula>_xlfn.MINIFS( Kaikkien_erien_tulokset[Result Time (s)], Kaikkien_erien_tulokset[Country],  Taulukko13[[#This Row],[Country]])</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id="9" name="T02_01_01" displayName="T02_01_01" ref="D10:H37" totalsRowShown="0" headerRowDxfId="6" dataDxfId="5">
  <tableColumns count="5">
    <tableColumn id="1" name="Year" dataDxfId="4"/>
    <tableColumn id="2" name="Participating Countries" dataDxfId="3"/>
    <tableColumn id="3" name="Events" dataDxfId="2"/>
    <tableColumn id="4" name="Competitors (Men)" dataDxfId="1"/>
    <tableColumn id="5" name="Competitors (Women)" dataDxfId="0"/>
  </tableColumns>
  <tableStyleInfo name="ExcelChampTable" showFirstColumn="0" showLastColumn="0" showRowStripes="1" showColumnStripes="0"/>
</table>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9">
    <wetp:webextensionref xmlns:r="http://schemas.openxmlformats.org/officeDocument/2006/relationships" r:id="rId1"/>
  </wetp:taskpane>
</wetp:taskpanes>
</file>

<file path=xl/webextensions/webextension1.xml><?xml version="1.0" encoding="utf-8"?>
<we:webextension xmlns:we="http://schemas.microsoft.com/office/webextensions/webextension/2010/11" id="{29D0585D-DDBA-475F-9AC1-3686513FC7A8}">
  <we:reference id="wa104363616" version="1.0.0.0" store="en-US" storeType="OMEX"/>
  <we:alternateReferences>
    <we:reference id="WA104363616" version="1.0.0.0" store="WA104363616"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aka.ms/ExcelChampMY" TargetMode="External"/><Relationship Id="rId13" Type="http://schemas.openxmlformats.org/officeDocument/2006/relationships/hyperlink" Target="http://aka.ms/ExcelChampTR" TargetMode="External"/><Relationship Id="rId18" Type="http://schemas.openxmlformats.org/officeDocument/2006/relationships/table" Target="../tables/table2.xml"/><Relationship Id="rId3" Type="http://schemas.openxmlformats.org/officeDocument/2006/relationships/hyperlink" Target="http://aka.ms/ExcelChampCA" TargetMode="External"/><Relationship Id="rId7" Type="http://schemas.openxmlformats.org/officeDocument/2006/relationships/hyperlink" Target="http://aka.ms/ExcelChampJP" TargetMode="External"/><Relationship Id="rId12" Type="http://schemas.openxmlformats.org/officeDocument/2006/relationships/hyperlink" Target="http://aka.ms/ExcelChampSE" TargetMode="External"/><Relationship Id="rId17" Type="http://schemas.openxmlformats.org/officeDocument/2006/relationships/table" Target="../tables/table1.xml"/><Relationship Id="rId2" Type="http://schemas.openxmlformats.org/officeDocument/2006/relationships/hyperlink" Target="http://aka.ms/ExcelChampBE" TargetMode="External"/><Relationship Id="rId16" Type="http://schemas.openxmlformats.org/officeDocument/2006/relationships/printerSettings" Target="../printerSettings/printerSettings2.bin"/><Relationship Id="rId20" Type="http://schemas.openxmlformats.org/officeDocument/2006/relationships/table" Target="../tables/table4.xml"/><Relationship Id="rId1" Type="http://schemas.openxmlformats.org/officeDocument/2006/relationships/hyperlink" Target="http://aka.ms/ExcelChampINTL" TargetMode="External"/><Relationship Id="rId6" Type="http://schemas.openxmlformats.org/officeDocument/2006/relationships/hyperlink" Target="http://aka.ms/ExcelChampFI" TargetMode="External"/><Relationship Id="rId11" Type="http://schemas.openxmlformats.org/officeDocument/2006/relationships/hyperlink" Target="http://aka.ms/ExcelChampSA" TargetMode="External"/><Relationship Id="rId5" Type="http://schemas.openxmlformats.org/officeDocument/2006/relationships/hyperlink" Target="http://aka.ms/ExcelChampDK" TargetMode="External"/><Relationship Id="rId15" Type="http://schemas.openxmlformats.org/officeDocument/2006/relationships/hyperlink" Target="mailto:ExcelWorldChamp@service.microsoft.com" TargetMode="External"/><Relationship Id="rId10" Type="http://schemas.openxmlformats.org/officeDocument/2006/relationships/hyperlink" Target="http://aka.ms/ExcelChampPH" TargetMode="External"/><Relationship Id="rId19" Type="http://schemas.openxmlformats.org/officeDocument/2006/relationships/table" Target="../tables/table3.xml"/><Relationship Id="rId4" Type="http://schemas.openxmlformats.org/officeDocument/2006/relationships/hyperlink" Target="http://aka.ms/ExcelChampCN" TargetMode="External"/><Relationship Id="rId9" Type="http://schemas.openxmlformats.org/officeDocument/2006/relationships/hyperlink" Target="http://aka.ms/ExcelChampMX" TargetMode="External"/><Relationship Id="rId14" Type="http://schemas.openxmlformats.org/officeDocument/2006/relationships/hyperlink" Target="http://aka.ms/ExcelWorldChamp" TargetMode="External"/></Relationships>
</file>

<file path=xl/worksheets/_rels/sheet3.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vmlDrawing" Target="../drawings/vmlDrawing1.vml"/><Relationship Id="rId7" Type="http://schemas.openxmlformats.org/officeDocument/2006/relationships/table" Target="../tables/table8.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12.xml"/><Relationship Id="rId5" Type="http://schemas.openxmlformats.org/officeDocument/2006/relationships/table" Target="../tables/table11.xml"/><Relationship Id="rId4" Type="http://schemas.openxmlformats.org/officeDocument/2006/relationships/table" Target="../tables/table10.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7.bin"/><Relationship Id="rId1" Type="http://schemas.openxmlformats.org/officeDocument/2006/relationships/hyperlink" Target="https://hexcelligent.fi/2014/01/30/yksilollisten-arvojen-maara-osa-1-excel/"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ul1"/>
  <dimension ref="A4:Q5"/>
  <sheetViews>
    <sheetView workbookViewId="0">
      <selection activeCell="H12" sqref="H12"/>
    </sheetView>
  </sheetViews>
  <sheetFormatPr defaultRowHeight="14.4" x14ac:dyDescent="0.3"/>
  <cols>
    <col min="1" max="1" width="26.109375" bestFit="1" customWidth="1"/>
    <col min="2" max="2" width="15.21875" bestFit="1" customWidth="1"/>
    <col min="3" max="3" width="16.33203125" bestFit="1" customWidth="1"/>
    <col min="13" max="13" width="41.77734375" bestFit="1" customWidth="1"/>
    <col min="17" max="17" width="31.33203125" bestFit="1" customWidth="1"/>
  </cols>
  <sheetData>
    <row r="4" spans="1:17" x14ac:dyDescent="0.3">
      <c r="A4" s="10" t="s">
        <v>2</v>
      </c>
      <c r="B4" s="10" t="s">
        <v>5</v>
      </c>
      <c r="C4" s="10" t="s">
        <v>1</v>
      </c>
      <c r="M4" s="10" t="s">
        <v>12</v>
      </c>
      <c r="N4" s="10" t="s">
        <v>13</v>
      </c>
      <c r="O4" s="10" t="s">
        <v>100</v>
      </c>
      <c r="P4" s="10" t="s">
        <v>15</v>
      </c>
      <c r="Q4" s="10" t="s">
        <v>17</v>
      </c>
    </row>
    <row r="5" spans="1:17" x14ac:dyDescent="0.3">
      <c r="A5">
        <v>6</v>
      </c>
      <c r="B5" t="s">
        <v>655</v>
      </c>
      <c r="C5" t="s">
        <v>656</v>
      </c>
      <c r="M5">
        <v>6</v>
      </c>
      <c r="N5" t="s">
        <v>548</v>
      </c>
      <c r="O5" t="s">
        <v>558</v>
      </c>
      <c r="P5" t="s">
        <v>573</v>
      </c>
      <c r="Q5" t="s">
        <v>587</v>
      </c>
    </row>
  </sheetData>
  <pageMargins left="0.7" right="0.7" top="0.75" bottom="0.75" header="0.3" footer="0.3"/>
  <pageSetup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3:R287"/>
  <sheetViews>
    <sheetView showGridLines="0" topLeftCell="A35" workbookViewId="0">
      <selection activeCell="H12" sqref="H12"/>
    </sheetView>
  </sheetViews>
  <sheetFormatPr defaultColWidth="9" defaultRowHeight="16.8" x14ac:dyDescent="0.4"/>
  <cols>
    <col min="1" max="1" width="2.109375" style="1" customWidth="1"/>
    <col min="2" max="2" width="21.6640625" style="1" customWidth="1"/>
    <col min="3" max="3" width="17.33203125" style="1" customWidth="1"/>
    <col min="4" max="4" width="9.88671875" style="1" customWidth="1"/>
    <col min="5" max="5" width="29.6640625" style="1" customWidth="1"/>
    <col min="6" max="6" width="33.33203125" style="1" bestFit="1" customWidth="1"/>
    <col min="7" max="8" width="33.33203125" style="1" customWidth="1"/>
    <col min="9" max="9" width="20.109375" style="1" customWidth="1"/>
    <col min="10" max="10" width="10.109375" style="1" customWidth="1"/>
    <col min="11" max="16384" width="9" style="1"/>
  </cols>
  <sheetData>
    <row r="3" spans="2:16" x14ac:dyDescent="0.4">
      <c r="B3" s="2" t="s">
        <v>11</v>
      </c>
    </row>
    <row r="4" spans="2:16" x14ac:dyDescent="0.4">
      <c r="B4" s="2" t="s">
        <v>2</v>
      </c>
      <c r="C4" s="3">
        <f>MIN('Control Pivots'!$A$1:$A$100)</f>
        <v>6</v>
      </c>
    </row>
    <row r="5" spans="2:16" x14ac:dyDescent="0.4">
      <c r="B5" s="2" t="s">
        <v>5</v>
      </c>
      <c r="C5" s="2" t="str">
        <f>INDEX(Lang_Select[Language],MATCH($C$4,Lang_Select[Language '#],0))</f>
        <v>Finnish</v>
      </c>
    </row>
    <row r="6" spans="2:16" x14ac:dyDescent="0.4">
      <c r="B6" s="2" t="s">
        <v>12</v>
      </c>
      <c r="C6" s="3">
        <f>MIN('Control Pivots'!$M$1:$M$100)</f>
        <v>6</v>
      </c>
      <c r="D6" s="2"/>
    </row>
    <row r="7" spans="2:16" x14ac:dyDescent="0.4">
      <c r="B7" s="2" t="s">
        <v>13</v>
      </c>
      <c r="C7" s="2" t="str">
        <f>INDEX(Comp_Select[Competition Name],MATCH($C$6,Comp_Select[Competition '#],0))</f>
        <v>#ExcelChampFI</v>
      </c>
      <c r="O7"/>
      <c r="P7"/>
    </row>
    <row r="8" spans="2:16" x14ac:dyDescent="0.4">
      <c r="B8" s="2" t="s">
        <v>100</v>
      </c>
      <c r="C8" s="2" t="str">
        <f>INDEX(Comp_Select[Competition Flag],MATCH($C$6,Comp_Select[Competition '#],0))</f>
        <v>FI</v>
      </c>
      <c r="O8"/>
      <c r="P8"/>
    </row>
    <row r="9" spans="2:16" x14ac:dyDescent="0.4">
      <c r="B9" s="2" t="s">
        <v>115</v>
      </c>
      <c r="C9" s="2" t="str">
        <f>INDEX(Comp_Select[Competition Web URL],MATCH($C$6,Comp_Select[Competition '#],0))</f>
        <v>http://aka.ms/ExcelChampFI</v>
      </c>
      <c r="O9"/>
      <c r="P9"/>
    </row>
    <row r="10" spans="2:16" x14ac:dyDescent="0.4">
      <c r="B10" s="2" t="s">
        <v>17</v>
      </c>
      <c r="C10" s="2" t="str">
        <f>INDEX(Comp_Select[Competition Email],MATCH($C$6,Comp_Select[Competition '#],0))</f>
        <v>ExcelChampFI@service.microsoft.com</v>
      </c>
      <c r="O10"/>
      <c r="P10"/>
    </row>
    <row r="11" spans="2:16" x14ac:dyDescent="0.4">
      <c r="B11" s="2" t="s">
        <v>20</v>
      </c>
      <c r="C11" s="2" t="str">
        <f>"mailto:"&amp;C10</f>
        <v>mailto:ExcelChampFI@service.microsoft.com</v>
      </c>
      <c r="O11"/>
      <c r="P11"/>
    </row>
    <row r="12" spans="2:16" x14ac:dyDescent="0.4">
      <c r="B12" s="2" t="s">
        <v>37</v>
      </c>
      <c r="C12" s="2">
        <v>1</v>
      </c>
      <c r="O12"/>
      <c r="P12"/>
    </row>
    <row r="13" spans="2:16" x14ac:dyDescent="0.4">
      <c r="B13" s="2"/>
      <c r="C13" s="2"/>
      <c r="O13"/>
      <c r="P13"/>
    </row>
    <row r="14" spans="2:16" x14ac:dyDescent="0.4">
      <c r="O14"/>
      <c r="P14"/>
    </row>
    <row r="15" spans="2:16" x14ac:dyDescent="0.4">
      <c r="B15" s="1" t="s">
        <v>2</v>
      </c>
      <c r="C15" s="1" t="s">
        <v>5</v>
      </c>
      <c r="D15" s="1" t="s">
        <v>1</v>
      </c>
      <c r="O15"/>
      <c r="P15"/>
    </row>
    <row r="16" spans="2:16" x14ac:dyDescent="0.4">
      <c r="B16" s="1">
        <v>1</v>
      </c>
      <c r="C16" s="1" t="s">
        <v>4</v>
      </c>
      <c r="D16" s="1" t="s">
        <v>0</v>
      </c>
      <c r="O16"/>
      <c r="P16"/>
    </row>
    <row r="17" spans="2:16" x14ac:dyDescent="0.4">
      <c r="B17" s="1">
        <v>6</v>
      </c>
      <c r="C17" s="1" t="s">
        <v>655</v>
      </c>
      <c r="D17" s="1" t="s">
        <v>656</v>
      </c>
      <c r="O17"/>
      <c r="P17"/>
    </row>
    <row r="18" spans="2:16" x14ac:dyDescent="0.4">
      <c r="O18"/>
      <c r="P18"/>
    </row>
    <row r="19" spans="2:16" x14ac:dyDescent="0.4">
      <c r="B19" s="1" t="s">
        <v>12</v>
      </c>
      <c r="C19" s="1" t="s">
        <v>13</v>
      </c>
      <c r="D19" s="1" t="s">
        <v>100</v>
      </c>
      <c r="E19" s="1" t="s">
        <v>15</v>
      </c>
      <c r="F19" s="1" t="s">
        <v>17</v>
      </c>
      <c r="G19" s="1" t="s">
        <v>1192</v>
      </c>
      <c r="O19"/>
      <c r="P19"/>
    </row>
    <row r="20" spans="2:16" x14ac:dyDescent="0.4">
      <c r="B20" s="1">
        <v>1</v>
      </c>
      <c r="C20" s="1" t="s">
        <v>541</v>
      </c>
      <c r="D20" s="1" t="s">
        <v>567</v>
      </c>
      <c r="E20" s="4" t="s">
        <v>568</v>
      </c>
      <c r="F20" s="4" t="s">
        <v>582</v>
      </c>
      <c r="G20" s="63">
        <v>12696</v>
      </c>
      <c r="O20"/>
      <c r="P20"/>
    </row>
    <row r="21" spans="2:16" x14ac:dyDescent="0.4">
      <c r="B21" s="1">
        <v>2</v>
      </c>
      <c r="C21" s="1" t="s">
        <v>550</v>
      </c>
      <c r="D21" s="1" t="s">
        <v>554</v>
      </c>
      <c r="E21" s="4" t="s">
        <v>569</v>
      </c>
      <c r="F21" s="4" t="s">
        <v>583</v>
      </c>
      <c r="G21" s="63">
        <v>12730</v>
      </c>
      <c r="O21"/>
      <c r="P21"/>
    </row>
    <row r="22" spans="2:16" x14ac:dyDescent="0.4">
      <c r="B22" s="1">
        <v>3</v>
      </c>
      <c r="C22" s="1" t="s">
        <v>543</v>
      </c>
      <c r="D22" s="1" t="s">
        <v>555</v>
      </c>
      <c r="E22" s="4" t="s">
        <v>570</v>
      </c>
      <c r="F22" s="4" t="s">
        <v>584</v>
      </c>
      <c r="G22" s="63">
        <v>12725</v>
      </c>
      <c r="O22"/>
      <c r="P22"/>
    </row>
    <row r="23" spans="2:16" x14ac:dyDescent="0.4">
      <c r="B23" s="1">
        <v>4</v>
      </c>
      <c r="C23" s="1" t="s">
        <v>544</v>
      </c>
      <c r="D23" s="1" t="s">
        <v>556</v>
      </c>
      <c r="E23" s="4" t="s">
        <v>571</v>
      </c>
      <c r="F23" s="4" t="s">
        <v>585</v>
      </c>
      <c r="G23" s="63">
        <v>12731</v>
      </c>
      <c r="O23"/>
      <c r="P23"/>
    </row>
    <row r="24" spans="2:16" x14ac:dyDescent="0.4">
      <c r="B24" s="1">
        <v>5</v>
      </c>
      <c r="C24" s="1" t="s">
        <v>551</v>
      </c>
      <c r="D24" s="1" t="s">
        <v>557</v>
      </c>
      <c r="E24" s="4" t="s">
        <v>572</v>
      </c>
      <c r="F24" s="4" t="s">
        <v>586</v>
      </c>
      <c r="G24" s="63">
        <v>12962</v>
      </c>
      <c r="O24"/>
      <c r="P24"/>
    </row>
    <row r="25" spans="2:16" x14ac:dyDescent="0.4">
      <c r="B25" s="1">
        <v>6</v>
      </c>
      <c r="C25" s="1" t="s">
        <v>548</v>
      </c>
      <c r="D25" s="1" t="s">
        <v>558</v>
      </c>
      <c r="E25" s="4" t="s">
        <v>573</v>
      </c>
      <c r="F25" s="4" t="s">
        <v>587</v>
      </c>
      <c r="G25" s="63">
        <v>12940</v>
      </c>
      <c r="O25"/>
      <c r="P25"/>
    </row>
    <row r="26" spans="2:16" x14ac:dyDescent="0.4">
      <c r="B26" s="1">
        <v>7</v>
      </c>
      <c r="C26" s="1" t="s">
        <v>545</v>
      </c>
      <c r="D26" s="1" t="s">
        <v>559</v>
      </c>
      <c r="E26" s="4" t="s">
        <v>574</v>
      </c>
      <c r="F26" s="4" t="s">
        <v>588</v>
      </c>
      <c r="G26" s="63">
        <v>12829</v>
      </c>
      <c r="O26"/>
      <c r="P26"/>
    </row>
    <row r="27" spans="2:16" x14ac:dyDescent="0.4">
      <c r="B27" s="1">
        <v>8</v>
      </c>
      <c r="C27" s="1" t="s">
        <v>546</v>
      </c>
      <c r="D27" s="1" t="s">
        <v>560</v>
      </c>
      <c r="E27" s="4" t="s">
        <v>575</v>
      </c>
      <c r="F27" s="4" t="s">
        <v>589</v>
      </c>
      <c r="G27" s="63">
        <v>12917</v>
      </c>
      <c r="O27"/>
      <c r="P27"/>
    </row>
    <row r="28" spans="2:16" x14ac:dyDescent="0.4">
      <c r="B28" s="1">
        <v>9</v>
      </c>
      <c r="C28" s="1" t="s">
        <v>14</v>
      </c>
      <c r="D28" s="1" t="s">
        <v>16</v>
      </c>
      <c r="E28" s="4" t="s">
        <v>576</v>
      </c>
      <c r="F28" s="4" t="s">
        <v>19</v>
      </c>
      <c r="G28" s="63">
        <v>12793</v>
      </c>
      <c r="O28"/>
      <c r="P28"/>
    </row>
    <row r="29" spans="2:16" x14ac:dyDescent="0.4">
      <c r="B29" s="1">
        <v>10</v>
      </c>
      <c r="C29" s="1" t="s">
        <v>542</v>
      </c>
      <c r="D29" s="1" t="s">
        <v>561</v>
      </c>
      <c r="E29" s="4" t="s">
        <v>577</v>
      </c>
      <c r="F29" s="4" t="s">
        <v>590</v>
      </c>
      <c r="G29" s="63">
        <v>12780</v>
      </c>
      <c r="O29"/>
    </row>
    <row r="30" spans="2:16" x14ac:dyDescent="0.4">
      <c r="B30" s="1">
        <v>11</v>
      </c>
      <c r="C30" s="1" t="s">
        <v>547</v>
      </c>
      <c r="D30" s="1" t="s">
        <v>562</v>
      </c>
      <c r="E30" s="4" t="s">
        <v>578</v>
      </c>
      <c r="F30" s="4" t="s">
        <v>591</v>
      </c>
      <c r="G30" s="63">
        <v>12882</v>
      </c>
      <c r="O30"/>
    </row>
    <row r="31" spans="2:16" x14ac:dyDescent="0.4">
      <c r="B31" s="1">
        <v>12</v>
      </c>
      <c r="C31" s="1" t="s">
        <v>552</v>
      </c>
      <c r="D31" s="1" t="s">
        <v>563</v>
      </c>
      <c r="E31" s="4" t="s">
        <v>579</v>
      </c>
      <c r="F31" s="4" t="s">
        <v>592</v>
      </c>
      <c r="G31" s="63">
        <v>12728</v>
      </c>
      <c r="O31"/>
    </row>
    <row r="32" spans="2:16" x14ac:dyDescent="0.4">
      <c r="B32" s="1">
        <v>13</v>
      </c>
      <c r="C32" s="1" t="s">
        <v>553</v>
      </c>
      <c r="D32" s="1" t="s">
        <v>564</v>
      </c>
      <c r="E32" s="4" t="s">
        <v>580</v>
      </c>
      <c r="F32" s="4" t="s">
        <v>593</v>
      </c>
      <c r="G32" s="63">
        <v>12800</v>
      </c>
      <c r="O32"/>
    </row>
    <row r="33" spans="2:15" x14ac:dyDescent="0.4">
      <c r="B33" s="1">
        <v>14</v>
      </c>
      <c r="C33" s="1" t="s">
        <v>549</v>
      </c>
      <c r="D33" s="1" t="s">
        <v>565</v>
      </c>
      <c r="E33" s="4"/>
      <c r="F33" s="4" t="s">
        <v>594</v>
      </c>
      <c r="G33" s="63"/>
      <c r="O33"/>
    </row>
    <row r="34" spans="2:15" x14ac:dyDescent="0.4">
      <c r="B34" s="1">
        <v>15</v>
      </c>
      <c r="C34" s="1" t="s">
        <v>10</v>
      </c>
      <c r="D34" s="1" t="s">
        <v>566</v>
      </c>
      <c r="E34" s="4" t="s">
        <v>581</v>
      </c>
      <c r="F34" s="4" t="s">
        <v>18</v>
      </c>
      <c r="G34" s="63">
        <v>12797</v>
      </c>
      <c r="O34"/>
    </row>
    <row r="35" spans="2:15" x14ac:dyDescent="0.4">
      <c r="E35" s="4"/>
      <c r="F35" s="4"/>
      <c r="G35" s="4"/>
      <c r="H35" s="4"/>
      <c r="O35"/>
    </row>
    <row r="36" spans="2:15" x14ac:dyDescent="0.4">
      <c r="E36" s="4"/>
      <c r="F36" s="4"/>
      <c r="G36" s="4"/>
      <c r="H36" s="4"/>
    </row>
    <row r="37" spans="2:15" x14ac:dyDescent="0.4">
      <c r="E37" s="4"/>
      <c r="F37" s="4"/>
      <c r="G37" s="4"/>
      <c r="H37" s="4"/>
    </row>
    <row r="40" spans="2:15" x14ac:dyDescent="0.4">
      <c r="B40" s="1" t="s">
        <v>9</v>
      </c>
      <c r="C40" s="1" t="s">
        <v>3</v>
      </c>
      <c r="E40" s="1" t="s">
        <v>1199</v>
      </c>
      <c r="F40" s="1" t="s">
        <v>1198</v>
      </c>
    </row>
    <row r="41" spans="2:15" x14ac:dyDescent="0.4">
      <c r="B41" s="1" t="s">
        <v>101</v>
      </c>
      <c r="C41" s="1" t="str">
        <f ca="1">OFFSET(Txt_All_Lang[[#Headers],[Message_ID]],MATCH(Txt_Sel_Lang[[#This Row],[Message ID]],Txt_All_Lang[Message_ID],0),MATCH(Lang,Txt_All_Lang[#Headers],0)-1)</f>
        <v>Tervetuloa Testaa taitosi -kierrokselle</v>
      </c>
      <c r="F41" s="1" t="s">
        <v>1200</v>
      </c>
    </row>
    <row r="42" spans="2:15" x14ac:dyDescent="0.4">
      <c r="B42" s="5" t="s">
        <v>102</v>
      </c>
      <c r="C42" s="5" t="str">
        <f ca="1">OFFSET(Txt_All_Lang[[#Headers],[Message_ID]],MATCH(Txt_Sel_Lang[[#This Row],[Message ID]],Txt_All_Lang[Message_ID],0),MATCH(Lang,Txt_All_Lang[#Headers],0)-1)</f>
        <v>Tämä työkirja sisältää kolme lajia:</v>
      </c>
      <c r="F42" s="1" t="s">
        <v>1201</v>
      </c>
    </row>
    <row r="43" spans="2:15" x14ac:dyDescent="0.4">
      <c r="B43" s="5" t="s">
        <v>103</v>
      </c>
      <c r="C43" s="5" t="str">
        <f ca="1">OFFSET(Txt_All_Lang[[#Headers],[Message_ID]],MATCH(Txt_Sel_Lang[[#This Row],[Message ID]],Txt_All_Lang[Message_ID],0),MATCH(Lang,Txt_All_Lang[#Headers],0)-1)</f>
        <v>Laji 1: Datanmurskausviesti</v>
      </c>
      <c r="F43" s="1" t="s">
        <v>1202</v>
      </c>
    </row>
    <row r="44" spans="2:15" x14ac:dyDescent="0.4">
      <c r="B44" s="1" t="s">
        <v>104</v>
      </c>
      <c r="C44" s="1" t="str">
        <f ca="1">OFFSET(Txt_All_Lang[[#Headers],[Message_ID]],MATCH(Txt_Sel_Lang[[#This Row],[Message ID]],Txt_All_Lang[Message_ID],0),MATCH(Lang,Txt_All_Lang[#Headers],0)-1)</f>
        <v>Laji 2: Rytminen kaaviovoimistelu</v>
      </c>
    </row>
    <row r="45" spans="2:15" x14ac:dyDescent="0.4">
      <c r="B45" s="1" t="s">
        <v>105</v>
      </c>
      <c r="C45" s="5" t="str">
        <f ca="1">OFFSET(Txt_All_Lang[[#Headers],[Message_ID]],MATCH(Txt_Sel_Lang[[#This Row],[Message ID]],Txt_All_Lang[Message_ID],0),MATCH(Lang,Txt_All_Lang[#Headers],0)-1)</f>
        <v>Laji 3: Kaavapaini</v>
      </c>
    </row>
    <row r="46" spans="2:15" x14ac:dyDescent="0.4">
      <c r="B46" s="5" t="s">
        <v>106</v>
      </c>
      <c r="C46" s="5" t="str">
        <f ca="1">OFFSET(Txt_All_Lang[[#Headers],[Message_ID]],MATCH(Txt_Sel_Lang[[#This Row],[Message ID]],Txt_All_Lang[Message_ID],0),MATCH(Lang,Txt_All_Lang[#Headers],0)-1)</f>
        <v>Näin osallistut kisaan:</v>
      </c>
    </row>
    <row r="47" spans="2:15" x14ac:dyDescent="0.4">
      <c r="B47" s="5" t="s">
        <v>107</v>
      </c>
      <c r="C47" s="5" t="str">
        <f ca="1">OFFSET(Txt_All_Lang[[#Headers],[Message_ID]],MATCH(Txt_Sel_Lang[[#This Row],[Message ID]],Txt_All_Lang[Message_ID],0),MATCH(Lang,Txt_All_Lang[#Headers],0)-1)</f>
        <v>Osallistu eri lajeihin vastaamalla annettuihin tehtäviin mahdollisimman täydellisesti taitojesi mukaan. Sinun ei ole pakko vastata kaikkiin tehtäviin.</v>
      </c>
    </row>
    <row r="48" spans="2:15" x14ac:dyDescent="0.4">
      <c r="B48" s="5" t="s">
        <v>108</v>
      </c>
      <c r="C48" s="5" t="str">
        <f ca="1">OFFSET(Txt_All_Lang[[#Headers],[Message_ID]],MATCH(Txt_Sel_Lang[[#This Row],[Message ID]],Txt_All_Lang[Message_ID],0),MATCH(Lang,Txt_All_Lang[#Headers],0)-1)</f>
        <v>Tallenna työkirjasi ".xlsx"-päätteisenä Excel-tiedostona.</v>
      </c>
    </row>
    <row r="49" spans="2:3" x14ac:dyDescent="0.4">
      <c r="B49" s="5" t="s">
        <v>109</v>
      </c>
      <c r="C49" s="5" t="str">
        <f ca="1">OFFSET(Txt_All_Lang[[#Headers],[Message_ID]],MATCH(Txt_Sel_Lang[[#This Row],[Message ID]],Txt_All_Lang[Message_ID],0),MATCH(Lang,Txt_All_Lang[#Headers],0)-1)</f>
        <v>Lähetä vastaukset sisältävä työkirjasi sähköpostin liitteenä osoitteeseen &lt;CompEmail&gt;</v>
      </c>
    </row>
    <row r="50" spans="2:3" x14ac:dyDescent="0.4">
      <c r="B50" s="5" t="s">
        <v>110</v>
      </c>
      <c r="C50" s="5" t="str">
        <f ca="1">OFFSET(Txt_All_Lang[[#Headers],[Message_ID]],MATCH(Txt_Sel_Lang[[#This Row],[Message ID]],Txt_All_Lang[Message_ID],0),MATCH(Lang,Txt_All_Lang[#Headers],0)-1)</f>
        <v>Huomaa! Varmista, että lähetät sähköpostin varmasti samasta osoitteesta, josta kirjaudut Excel-yhteisösivustolle ja jota olet käyttänyt mm. tykkäämiseen yhteisösivustolla.</v>
      </c>
    </row>
    <row r="51" spans="2:3" x14ac:dyDescent="0.4">
      <c r="B51" s="5" t="s">
        <v>111</v>
      </c>
      <c r="C51" s="5" t="str">
        <f ca="1">OFFSET(Txt_All_Lang[[#Headers],[Message_ID]],MATCH(Txt_Sel_Lang[[#This Row],[Message ID]],Txt_All_Lang[Message_ID],0),MATCH(Lang,Txt_All_Lang[#Headers],0)-1)</f>
        <v>Julkaise Rytmisen kaavavoimistelun vastauksesi kuva sivulla &lt;CompURL&gt;</v>
      </c>
    </row>
    <row r="52" spans="2:3" x14ac:dyDescent="0.4">
      <c r="B52" s="5" t="s">
        <v>112</v>
      </c>
      <c r="C52" s="5" t="str">
        <f ca="1">OFFSET(Txt_All_Lang[[#Headers],[Message_ID]],MATCH(Txt_Sel_Lang[[#This Row],[Message ID]],Txt_All_Lang[Message_ID],0),MATCH(Lang,Txt_All_Lang[#Headers],0)-1)</f>
        <v>Jokainen vastausajan sisällä saamasi tykkäys ("Like") yhteisösivustolla tuo sinulle lisäpisteitä lajin 2 ohjeiden mukaisesti.</v>
      </c>
    </row>
    <row r="53" spans="2:3" x14ac:dyDescent="0.4">
      <c r="B53" s="5" t="s">
        <v>113</v>
      </c>
      <c r="C53" s="5" t="str">
        <f ca="1">OFFSET(Txt_All_Lang[[#Headers],[Message_ID]],MATCH(Txt_Sel_Lang[[#This Row],[Message ID]],Txt_All_Lang[Message_ID],0),MATCH(Lang,Txt_All_Lang[#Headers],0)-1)</f>
        <v>Mihin Excel-heimoon kuulut? Valitse vapaasti, mitä aluetta haluat edustaa kisoissa:</v>
      </c>
    </row>
    <row r="54" spans="2:3" x14ac:dyDescent="0.4">
      <c r="B54" s="5" t="s">
        <v>114</v>
      </c>
      <c r="C54" s="5" t="str">
        <f ca="1">OFFSET(Txt_All_Lang[[#Headers],[Message_ID]],MATCH(Txt_Sel_Lang[[#This Row],[Message ID]],Txt_All_Lang[Message_ID],0),MATCH(Lang,Txt_All_Lang[#Headers],0)-1)</f>
        <v>Onnea kisaan!</v>
      </c>
    </row>
    <row r="55" spans="2:3" x14ac:dyDescent="0.4">
      <c r="B55" s="5" t="s">
        <v>161</v>
      </c>
      <c r="C55" s="5" t="str">
        <f ca="1">OFFSET(Txt_All_Lang[[#Headers],[Message_ID]],MATCH(Txt_Sel_Lang[[#This Row],[Message ID]],Txt_All_Lang[Message_ID],0),MATCH(Lang,Txt_All_Lang[#Headers],0)-1)</f>
        <v>Aloita kisa &gt;&gt;</v>
      </c>
    </row>
    <row r="56" spans="2:3" x14ac:dyDescent="0.4">
      <c r="B56" s="5" t="s">
        <v>287</v>
      </c>
      <c r="C56" s="5" t="str">
        <f ca="1">OFFSET(Txt_All_Lang[[#Headers],[Message_ID]],MATCH(Txt_Sel_Lang[[#This Row],[Message ID]],Txt_All_Lang[Message_ID],0),MATCH(Lang,Txt_All_Lang[#Headers],0)-1)</f>
        <v>Seuraava &gt;&gt;</v>
      </c>
    </row>
    <row r="57" spans="2:3" x14ac:dyDescent="0.4">
      <c r="B57" s="5" t="s">
        <v>288</v>
      </c>
      <c r="C57" s="5" t="str">
        <f ca="1">OFFSET(Txt_All_Lang[[#Headers],[Message_ID]],MATCH(Txt_Sel_Lang[[#This Row],[Message ID]],Txt_All_Lang[Message_ID],0),MATCH(Lang,Txt_All_Lang[#Headers],0)-1)</f>
        <v>Vastausosio</v>
      </c>
    </row>
    <row r="58" spans="2:3" x14ac:dyDescent="0.4">
      <c r="B58" s="5" t="s">
        <v>672</v>
      </c>
      <c r="C58" s="5" t="str">
        <f ca="1">OFFSET(Txt_All_Lang[[#Headers],[Message_ID]],MATCH(Txt_Sel_Lang[[#This Row],[Message ID]],Txt_All_Lang[Message_ID],0),MATCH(Lang,Txt_All_Lang[#Headers],0)-1)</f>
        <v>Kaikkien vastausten pitää olla näiden sarakkeiden välissä. Lisää väliin sarakkeita tai muuta niiden kokoa, jos tarvitset lisää tilaa.</v>
      </c>
    </row>
    <row r="59" spans="2:3" x14ac:dyDescent="0.4">
      <c r="B59" s="5" t="s">
        <v>673</v>
      </c>
      <c r="C59" s="5" t="str">
        <f ca="1">OFFSET(Txt_All_Lang[[#Headers],[Message_ID]],MATCH(Txt_Sel_Lang[[#This Row],[Message ID]],Txt_All_Lang[Message_ID],0),MATCH(Lang,Txt_All_Lang[#Headers],0)-1)</f>
        <v>Työtila</v>
      </c>
    </row>
    <row r="60" spans="2:3" x14ac:dyDescent="0.4">
      <c r="B60" s="5" t="s">
        <v>674</v>
      </c>
      <c r="C60" s="5" t="str">
        <f ca="1">OFFSET(Txt_All_Lang[[#Headers],[Message_ID]],MATCH(Txt_Sel_Lang[[#This Row],[Message ID]],Txt_All_Lang[Message_ID],0),MATCH(Lang,Txt_All_Lang[#Headers],0)-1)</f>
        <v>Käytä tätä tilaa mahdollisiin lisälaskelmiin. Lisää väliin sarakkeita tai muuta niiden kokoa, jos tarvitset lisää tilaa.</v>
      </c>
    </row>
    <row r="61" spans="2:3" x14ac:dyDescent="0.4">
      <c r="B61" s="5" t="s">
        <v>130</v>
      </c>
      <c r="C61" s="5" t="str">
        <f ca="1">OFFSET(Txt_All_Lang[[#Headers],[Message_ID]],MATCH(Txt_Sel_Lang[[#This Row],[Message ID]],Txt_All_Lang[Message_ID],0),MATCH(Lang,Txt_All_Lang[#Headers],0)-1)</f>
        <v>Datanmurskausviesti - Osa 1</v>
      </c>
    </row>
    <row r="62" spans="2:3" x14ac:dyDescent="0.4">
      <c r="B62" s="5" t="s">
        <v>131</v>
      </c>
      <c r="C62" s="5" t="str">
        <f ca="1">OFFSET(Txt_All_Lang[[#Headers],[Message_ID]],MATCH(Txt_Sel_Lang[[#This Row],[Message ID]],Txt_All_Lang[Message_ID],0),MATCH(Lang,Txt_All_Lang[#Headers],0)-1)</f>
        <v>Alla on kolme taulukkoa 100 metrin pikajuoksun tuloksista ja kilpailijoista.</v>
      </c>
    </row>
    <row r="63" spans="2:3" x14ac:dyDescent="0.4">
      <c r="B63" s="5" t="s">
        <v>132</v>
      </c>
      <c r="C63" s="5" t="str">
        <f ca="1">OFFSET(Txt_All_Lang[[#Headers],[Message_ID]],MATCH(Txt_Sel_Lang[[#This Row],[Message ID]],Txt_All_Lang[Message_ID],0),MATCH(Lang,Txt_All_Lang[#Headers],0)-1)</f>
        <v>Taulukko 1 sisältää jokaisen kilpailijan tulokset kolmesta eri erästä</v>
      </c>
    </row>
    <row r="64" spans="2:3" x14ac:dyDescent="0.4">
      <c r="B64" s="5" t="s">
        <v>133</v>
      </c>
      <c r="C64" s="5" t="str">
        <f ca="1">OFFSET(Txt_All_Lang[[#Headers],[Message_ID]],MATCH(Txt_Sel_Lang[[#This Row],[Message ID]],Txt_All_Lang[Message_ID],0),MATCH(Lang,Txt_All_Lang[#Headers],0)-1)</f>
        <v>Taulukko 2 sisältää jokaisen kilpailijan maan.</v>
      </c>
    </row>
    <row r="65" spans="2:3" x14ac:dyDescent="0.4">
      <c r="B65" s="5" t="s">
        <v>135</v>
      </c>
      <c r="C65" s="5" t="str">
        <f ca="1">OFFSET(Txt_All_Lang[[#Headers],[Message_ID]],MATCH(Txt_Sel_Lang[[#This Row],[Message ID]],Txt_All_Lang[Message_ID],0),MATCH(Lang,Txt_All_Lang[#Headers],0)-1)</f>
        <v>Taulukko 3 sisältää jokaisen kilpailijan iän vuosina.</v>
      </c>
    </row>
    <row r="66" spans="2:3" x14ac:dyDescent="0.4">
      <c r="B66" s="5" t="s">
        <v>136</v>
      </c>
      <c r="C66" s="5" t="str">
        <f ca="1">OFFSET(Txt_All_Lang[[#Headers],[Message_ID]],MATCH(Txt_Sel_Lang[[#This Row],[Message ID]],Txt_All_Lang[Message_ID],0),MATCH(Lang,Txt_All_Lang[#Headers],0)-1)</f>
        <v>Luo uusi taulukko oikealla olevaan vastausosioon, joka sisältää tietoja vain niistä urheilijoista, jotka osallistuivat erään 3.</v>
      </c>
    </row>
    <row r="67" spans="2:3" x14ac:dyDescent="0.4">
      <c r="B67" s="5" t="s">
        <v>137</v>
      </c>
      <c r="C67" s="5" t="str">
        <f ca="1">OFFSET(Txt_All_Lang[[#Headers],[Message_ID]],MATCH(Txt_Sel_Lang[[#This Row],[Message ID]],Txt_All_Lang[Message_ID],0),MATCH(Lang,Txt_All_Lang[#Headers],0)-1)</f>
        <v>Lisää yhdelle riville jokaisesta urheilijasta seuraavat tiedot: nimi, maa, ikä ja loppuaika JOKAISESTA erästä.</v>
      </c>
    </row>
    <row r="68" spans="2:3" x14ac:dyDescent="0.4">
      <c r="B68" s="5" t="s">
        <v>138</v>
      </c>
      <c r="C68" s="5" t="str">
        <f ca="1">OFFSET(Txt_All_Lang[[#Headers],[Message_ID]],MATCH(Txt_Sel_Lang[[#This Row],[Message ID]],Txt_All_Lang[Message_ID],0),MATCH(Lang,Txt_All_Lang[#Headers],0)-1)</f>
        <v>Taulukkosi tiedot pitää olla TÄSMÄLLEEN samoin kuin annetuissa tietotaulukoissa.</v>
      </c>
    </row>
    <row r="69" spans="2:3" x14ac:dyDescent="0.4">
      <c r="B69" s="5" t="s">
        <v>139</v>
      </c>
      <c r="C69" s="5" t="str">
        <f ca="1">OFFSET(Txt_All_Lang[[#Headers],[Message_ID]],MATCH(Txt_Sel_Lang[[#This Row],[Message ID]],Txt_All_Lang[Message_ID],0),MATCH(Lang,Txt_All_Lang[#Headers],0)-1)</f>
        <v>Urheilijoiden nimet pitää olla lajiteltuna heidän erän 3 loppuajan perusteella (nopein loppuaika ensin ja hitain loppuaika viimeisenä)</v>
      </c>
    </row>
    <row r="70" spans="2:3" x14ac:dyDescent="0.4">
      <c r="B70" s="5" t="s">
        <v>140</v>
      </c>
      <c r="C70" s="5" t="str">
        <f ca="1">OFFSET(Txt_All_Lang[[#Headers],[Message_ID]],MATCH(Txt_Sel_Lang[[#This Row],[Message ID]],Txt_All_Lang[Message_ID],0),MATCH(Lang,Txt_All_Lang[#Headers],0)-1)</f>
        <v>Mikäli urheilijoilla on sama loppuaika erässä 3, lajittele heidät edelleen vastaavasti erän 2 loppuajan perusteella (nopein loppuaika ensin).</v>
      </c>
    </row>
    <row r="71" spans="2:3" x14ac:dyDescent="0.4">
      <c r="B71" s="5" t="s">
        <v>141</v>
      </c>
      <c r="C71" s="5" t="str">
        <f ca="1">OFFSET(Txt_All_Lang[[#Headers],[Message_ID]],MATCH(Txt_Sel_Lang[[#This Row],[Message ID]],Txt_All_Lang[Message_ID],0),MATCH(Lang,Txt_All_Lang[#Headers],0)-1)</f>
        <v>Tietolähde:</v>
      </c>
    </row>
    <row r="72" spans="2:3" x14ac:dyDescent="0.4">
      <c r="B72" s="5" t="s">
        <v>142</v>
      </c>
      <c r="C72" s="5" t="str">
        <f ca="1">OFFSET(Txt_All_Lang[[#Headers],[Message_ID]],MATCH(Txt_Sel_Lang[[#This Row],[Message ID]],Txt_All_Lang[Message_ID],0),MATCH(Lang,Txt_All_Lang[#Headers],0)-1)</f>
        <v>https://smsprio2016-a.akamaihd.net/_sport/R/i/Rio_2016_Athletics_Results_Book_V1.0.pdf</v>
      </c>
    </row>
    <row r="73" spans="2:3" x14ac:dyDescent="0.4">
      <c r="B73" s="5" t="s">
        <v>143</v>
      </c>
      <c r="C73" s="5" t="str">
        <f ca="1">OFFSET(Txt_All_Lang[[#Headers],[Message_ID]],MATCH(Txt_Sel_Lang[[#This Row],[Message ID]],Txt_All_Lang[Message_ID],0),MATCH(Lang,Txt_All_Lang[#Headers],0)-1)</f>
        <v>Taulukko 1: Tulokset</v>
      </c>
    </row>
    <row r="74" spans="2:3" x14ac:dyDescent="0.4">
      <c r="B74" s="5" t="s">
        <v>144</v>
      </c>
      <c r="C74" s="5" t="str">
        <f ca="1">OFFSET(Txt_All_Lang[[#Headers],[Message_ID]],MATCH(Txt_Sel_Lang[[#This Row],[Message ID]],Txt_All_Lang[Message_ID],0),MATCH(Lang,Txt_All_Lang[#Headers],0)-1)</f>
        <v>Erän numero</v>
      </c>
    </row>
    <row r="75" spans="2:3" x14ac:dyDescent="0.4">
      <c r="B75" s="5" t="s">
        <v>145</v>
      </c>
      <c r="C75" s="5" t="str">
        <f ca="1">OFFSET(Txt_All_Lang[[#Headers],[Message_ID]],MATCH(Txt_Sel_Lang[[#This Row],[Message ID]],Txt_All_Lang[Message_ID],0),MATCH(Lang,Txt_All_Lang[#Headers],0)-1)</f>
        <v>Nimi</v>
      </c>
    </row>
    <row r="76" spans="2:3" x14ac:dyDescent="0.4">
      <c r="B76" s="5" t="s">
        <v>146</v>
      </c>
      <c r="C76" s="5" t="str">
        <f ca="1">OFFSET(Txt_All_Lang[[#Headers],[Message_ID]],MATCH(Txt_Sel_Lang[[#This Row],[Message ID]],Txt_All_Lang[Message_ID],0),MATCH(Lang,Txt_All_Lang[#Headers],0)-1)</f>
        <v>Loppuaika (s)</v>
      </c>
    </row>
    <row r="77" spans="2:3" x14ac:dyDescent="0.4">
      <c r="B77" s="5" t="s">
        <v>147</v>
      </c>
      <c r="C77" s="5" t="str">
        <f ca="1">OFFSET(Txt_All_Lang[[#Headers],[Message_ID]],MATCH(Txt_Sel_Lang[[#This Row],[Message ID]],Txt_All_Lang[Message_ID],0),MATCH(Lang,Txt_All_Lang[#Headers],0)-1)</f>
        <v>Taulukko 2: Urheilijat maittain</v>
      </c>
    </row>
    <row r="78" spans="2:3" x14ac:dyDescent="0.4">
      <c r="B78" s="5" t="s">
        <v>148</v>
      </c>
      <c r="C78" s="5" t="str">
        <f ca="1">OFFSET(Txt_All_Lang[[#Headers],[Message_ID]],MATCH(Txt_Sel_Lang[[#This Row],[Message ID]],Txt_All_Lang[Message_ID],0),MATCH(Lang,Txt_All_Lang[#Headers],0)-1)</f>
        <v>Maa</v>
      </c>
    </row>
    <row r="79" spans="2:3" x14ac:dyDescent="0.4">
      <c r="B79" s="5" t="s">
        <v>149</v>
      </c>
      <c r="C79" s="5" t="str">
        <f ca="1">OFFSET(Txt_All_Lang[[#Headers],[Message_ID]],MATCH(Txt_Sel_Lang[[#This Row],[Message ID]],Txt_All_Lang[Message_ID],0),MATCH(Lang,Txt_All_Lang[#Headers],0)-1)</f>
        <v>Nimi</v>
      </c>
    </row>
    <row r="80" spans="2:3" x14ac:dyDescent="0.4">
      <c r="B80" s="5" t="s">
        <v>150</v>
      </c>
      <c r="C80" s="5" t="str">
        <f ca="1">OFFSET(Txt_All_Lang[[#Headers],[Message_ID]],MATCH(Txt_Sel_Lang[[#This Row],[Message ID]],Txt_All_Lang[Message_ID],0),MATCH(Lang,Txt_All_Lang[#Headers],0)-1)</f>
        <v>Taulukko 3: Urheilijoiden iät</v>
      </c>
    </row>
    <row r="81" spans="2:3" x14ac:dyDescent="0.4">
      <c r="B81" s="5" t="s">
        <v>151</v>
      </c>
      <c r="C81" s="5" t="str">
        <f ca="1">OFFSET(Txt_All_Lang[[#Headers],[Message_ID]],MATCH(Txt_Sel_Lang[[#This Row],[Message ID]],Txt_All_Lang[Message_ID],0),MATCH(Lang,Txt_All_Lang[#Headers],0)-1)</f>
        <v>Nimi</v>
      </c>
    </row>
    <row r="82" spans="2:3" x14ac:dyDescent="0.4">
      <c r="B82" s="5" t="s">
        <v>152</v>
      </c>
      <c r="C82" s="5" t="str">
        <f ca="1">OFFSET(Txt_All_Lang[[#Headers],[Message_ID]],MATCH(Txt_Sel_Lang[[#This Row],[Message ID]],Txt_All_Lang[Message_ID],0),MATCH(Lang,Txt_All_Lang[#Headers],0)-1)</f>
        <v>Ikä (vuotta)</v>
      </c>
    </row>
    <row r="83" spans="2:3" x14ac:dyDescent="0.4">
      <c r="B83" s="5" t="s">
        <v>153</v>
      </c>
      <c r="C83" s="5" t="str">
        <f ca="1">OFFSET(Txt_All_Lang[[#Headers],[Message_ID]],MATCH(Txt_Sel_Lang[[#This Row],[Message ID]],Txt_All_Lang[Message_ID],0),MATCH(Lang,Txt_All_Lang[#Headers],0)-1)</f>
        <v>Tiesitkö?</v>
      </c>
    </row>
    <row r="84" spans="2:3" x14ac:dyDescent="0.4">
      <c r="B84" s="5" t="s">
        <v>154</v>
      </c>
      <c r="C84" s="5" t="str">
        <f ca="1">OFFSET(Txt_All_Lang[[#Headers],[Message_ID]],MATCH(Txt_Sel_Lang[[#This Row],[Message ID]],Txt_All_Lang[Message_ID],0),MATCH(Lang,Txt_All_Lang[#Headers],0)-1)</f>
        <v>Tiesitkö, että Excel 2016:ssa Kerro-toiminto auttaa sinua löytämään nopeasti toiminnot. Kirjoitat vain haluamasi toiminnon valintanauhan Kerro-kenttään ja pääset siihen tai saat ohjeita.</v>
      </c>
    </row>
    <row r="85" spans="2:3" x14ac:dyDescent="0.4">
      <c r="B85" s="5" t="s">
        <v>155</v>
      </c>
      <c r="C85" s="5" t="str">
        <f ca="1">OFFSET(Txt_All_Lang[[#Headers],[Message_ID]],MATCH(Txt_Sel_Lang[[#This Row],[Message ID]],Txt_All_Lang[Message_ID],0),MATCH(Lang,Txt_All_Lang[#Headers],0)-1)</f>
        <v>Tutustu Excel 2016:sta uusiin toimintoihin täällä</v>
      </c>
    </row>
    <row r="86" spans="2:3" x14ac:dyDescent="0.4">
      <c r="B86" s="5" t="s">
        <v>156</v>
      </c>
      <c r="C86" s="5" t="str">
        <f ca="1">OFFSET(Txt_All_Lang[[#Headers],[Message_ID]],MATCH(Txt_Sel_Lang[[#This Row],[Message ID]],Txt_All_Lang[Message_ID],0),MATCH(Lang,Txt_All_Lang[#Headers],0)-1)</f>
        <v>http://go.microsoft.com/fwlink/p/?LinkId=626462</v>
      </c>
    </row>
    <row r="87" spans="2:3" x14ac:dyDescent="0.4">
      <c r="B87" s="5" t="s">
        <v>296</v>
      </c>
      <c r="C87" s="5" t="str">
        <f ca="1">OFFSET(Txt_All_Lang[[#Headers],[Message_ID]],MATCH(Txt_Sel_Lang[[#This Row],[Message ID]],Txt_All_Lang[Message_ID],0),MATCH(Lang,Txt_All_Lang[#Headers],0)-1)</f>
        <v>Datanmurskausviesti  - Osa 2</v>
      </c>
    </row>
    <row r="88" spans="2:3" x14ac:dyDescent="0.4">
      <c r="B88" s="5" t="s">
        <v>297</v>
      </c>
      <c r="C88" s="5" t="str">
        <f ca="1">OFFSET(Txt_All_Lang[[#Headers],[Message_ID]],MATCH(Txt_Sel_Lang[[#This Row],[Message ID]],Txt_All_Lang[Message_ID],0),MATCH(Lang,Txt_All_Lang[#Headers],0)-1)</f>
        <v>Alla on taulukko urheilijoista, jotka osallistuivat 200 metrin juoksuun.</v>
      </c>
    </row>
    <row r="89" spans="2:3" x14ac:dyDescent="0.4">
      <c r="B89" s="5" t="s">
        <v>298</v>
      </c>
      <c r="C89" s="5" t="str">
        <f ca="1">OFFSET(Txt_All_Lang[[#Headers],[Message_ID]],MATCH(Txt_Sel_Lang[[#This Row],[Message ID]],Txt_All_Lang[Message_ID],0),MATCH(Lang,Txt_All_Lang[#Headers],0)-1)</f>
        <v>Taulukko 1 sisältää jokaisen urheilijan tulokset kolmessa kilpailun erässä.</v>
      </c>
    </row>
    <row r="90" spans="2:3" x14ac:dyDescent="0.4">
      <c r="B90" s="5" t="s">
        <v>299</v>
      </c>
      <c r="C90" s="5" t="str">
        <f ca="1">OFFSET(Txt_All_Lang[[#Headers],[Message_ID]],MATCH(Txt_Sel_Lang[[#This Row],[Message ID]],Txt_All_Lang[Message_ID],0),MATCH(Lang,Txt_All_Lang[#Headers],0)-1)</f>
        <v xml:space="preserve">Luo uusi taulukko oikealla olevaan vastausosioon, joka sisältää tietoja vain jokaisen maan nopeimman tuloksen saaneesta urheilijasta. </v>
      </c>
    </row>
    <row r="91" spans="2:3" x14ac:dyDescent="0.4">
      <c r="B91" s="5" t="s">
        <v>300</v>
      </c>
      <c r="C91" s="5" t="str">
        <f ca="1">OFFSET(Txt_All_Lang[[#Headers],[Message_ID]],MATCH(Txt_Sel_Lang[[#This Row],[Message ID]],Txt_All_Lang[Message_ID],0),MATCH(Lang,Txt_All_Lang[#Headers],0)-1)</f>
        <v>Lisää osittaja, jolla voi suodattaa taulukkosi tiedot maittain.</v>
      </c>
    </row>
    <row r="92" spans="2:3" x14ac:dyDescent="0.4">
      <c r="B92" s="5" t="s">
        <v>301</v>
      </c>
      <c r="C92" s="5" t="str">
        <f ca="1">OFFSET(Txt_All_Lang[[#Headers],[Message_ID]],MATCH(Txt_Sel_Lang[[#This Row],[Message ID]],Txt_All_Lang[Message_ID],0),MATCH(Lang,Txt_All_Lang[#Headers],0)-1)</f>
        <v>Jokainen maa tulisi näkyä vain kerran taulukossasi.</v>
      </c>
    </row>
    <row r="93" spans="2:3" x14ac:dyDescent="0.4">
      <c r="B93" s="5" t="s">
        <v>302</v>
      </c>
      <c r="C93" s="5" t="str">
        <f ca="1">OFFSET(Txt_All_Lang[[#Headers],[Message_ID]],MATCH(Txt_Sel_Lang[[#This Row],[Message ID]],Txt_All_Lang[Message_ID],0),MATCH(Lang,Txt_All_Lang[#Headers],0)-1)</f>
        <v xml:space="preserve">Jokaista tulosta kohden listaa yhdelle riville urheilijan nimi, numero, maa, Erän numero ja loppuaika. </v>
      </c>
    </row>
    <row r="94" spans="2:3" x14ac:dyDescent="0.4">
      <c r="B94" s="5" t="s">
        <v>303</v>
      </c>
      <c r="C94" s="5" t="str">
        <f ca="1">OFFSET(Txt_All_Lang[[#Headers],[Message_ID]],MATCH(Txt_Sel_Lang[[#This Row],[Message ID]],Txt_All_Lang[Message_ID],0),MATCH(Lang,Txt_All_Lang[#Headers],0)-1)</f>
        <v>Maat pitää olla lajiteltuina loppuaikojen perusteella (nopein loppuaika ensin ja hitain loppuaika viimeiseksi)</v>
      </c>
    </row>
    <row r="95" spans="2:3" x14ac:dyDescent="0.4">
      <c r="B95" s="5" t="s">
        <v>304</v>
      </c>
      <c r="C95" s="5" t="str">
        <f ca="1">OFFSET(Txt_All_Lang[[#Headers],[Message_ID]],MATCH(Txt_Sel_Lang[[#This Row],[Message ID]],Txt_All_Lang[Message_ID],0),MATCH(Lang,Txt_All_Lang[#Headers],0)-1)</f>
        <v>Jos mailla on sama loppuaika, niin edelleen lajittele maat urheilijan numeron perusteella (pienin numero ensin)</v>
      </c>
    </row>
    <row r="96" spans="2:3" x14ac:dyDescent="0.4">
      <c r="B96" s="5" t="s">
        <v>305</v>
      </c>
      <c r="C96" s="5" t="str">
        <f ca="1">OFFSET(Txt_All_Lang[[#Headers],[Message_ID]],MATCH(Txt_Sel_Lang[[#This Row],[Message ID]],Txt_All_Lang[Message_ID],0),MATCH(Lang,Txt_All_Lang[#Headers],0)-1)</f>
        <v>Taulukkosi tiedot pitää olla TÄSMÄLLEEN samoin kuin annetuissa tietotaulukoissa.</v>
      </c>
    </row>
    <row r="97" spans="2:3" x14ac:dyDescent="0.4">
      <c r="B97" s="5" t="s">
        <v>306</v>
      </c>
      <c r="C97" s="5" t="str">
        <f ca="1">OFFSET(Txt_All_Lang[[#Headers],[Message_ID]],MATCH(Txt_Sel_Lang[[#This Row],[Message ID]],Txt_All_Lang[Message_ID],0),MATCH(Lang,Txt_All_Lang[#Headers],0)-1)</f>
        <v>Tietolähde:</v>
      </c>
    </row>
    <row r="98" spans="2:3" x14ac:dyDescent="0.4">
      <c r="B98" s="5" t="s">
        <v>307</v>
      </c>
      <c r="C98" s="5" t="str">
        <f ca="1">OFFSET(Txt_All_Lang[[#Headers],[Message_ID]],MATCH(Txt_Sel_Lang[[#This Row],[Message ID]],Txt_All_Lang[Message_ID],0),MATCH(Lang,Txt_All_Lang[#Headers],0)-1)</f>
        <v>https://smsprio2016-a.akamaihd.net/_sport/R/i/Rio_2016_Athletics_Results_Book_V1.0.pdf</v>
      </c>
    </row>
    <row r="99" spans="2:3" x14ac:dyDescent="0.4">
      <c r="B99" s="5" t="s">
        <v>308</v>
      </c>
      <c r="C99" s="5" t="str">
        <f ca="1">OFFSET(Txt_All_Lang[[#Headers],[Message_ID]],MATCH(Txt_Sel_Lang[[#This Row],[Message ID]],Txt_All_Lang[Message_ID],0),MATCH(Lang,Txt_All_Lang[#Headers],0)-1)</f>
        <v>Taulukko 1: Kaikkien erien tulokset</v>
      </c>
    </row>
    <row r="100" spans="2:3" x14ac:dyDescent="0.4">
      <c r="B100" s="5" t="s">
        <v>309</v>
      </c>
      <c r="C100" s="5" t="str">
        <f ca="1">OFFSET(Txt_All_Lang[[#Headers],[Message_ID]],MATCH(Txt_Sel_Lang[[#This Row],[Message ID]],Txt_All_Lang[Message_ID],0),MATCH(Lang,Txt_All_Lang[#Headers],0)-1)</f>
        <v>Erän numero</v>
      </c>
    </row>
    <row r="101" spans="2:3" x14ac:dyDescent="0.4">
      <c r="B101" s="5" t="s">
        <v>310</v>
      </c>
      <c r="C101" s="5" t="str">
        <f ca="1">OFFSET(Txt_All_Lang[[#Headers],[Message_ID]],MATCH(Txt_Sel_Lang[[#This Row],[Message ID]],Txt_All_Lang[Message_ID],0),MATCH(Lang,Txt_All_Lang[#Headers],0)-1)</f>
        <v>Urheilijan numero</v>
      </c>
    </row>
    <row r="102" spans="2:3" x14ac:dyDescent="0.4">
      <c r="B102" s="5" t="s">
        <v>311</v>
      </c>
      <c r="C102" s="5" t="str">
        <f ca="1">OFFSET(Txt_All_Lang[[#Headers],[Message_ID]],MATCH(Txt_Sel_Lang[[#This Row],[Message ID]],Txt_All_Lang[Message_ID],0),MATCH(Lang,Txt_All_Lang[#Headers],0)-1)</f>
        <v>Nimi</v>
      </c>
    </row>
    <row r="103" spans="2:3" x14ac:dyDescent="0.4">
      <c r="B103" s="5" t="s">
        <v>312</v>
      </c>
      <c r="C103" s="5" t="str">
        <f ca="1">OFFSET(Txt_All_Lang[[#Headers],[Message_ID]],MATCH(Txt_Sel_Lang[[#This Row],[Message ID]],Txt_All_Lang[Message_ID],0),MATCH(Lang,Txt_All_Lang[#Headers],0)-1)</f>
        <v>Maa</v>
      </c>
    </row>
    <row r="104" spans="2:3" x14ac:dyDescent="0.4">
      <c r="B104" s="5" t="s">
        <v>313</v>
      </c>
      <c r="C104" s="5" t="str">
        <f ca="1">OFFSET(Txt_All_Lang[[#Headers],[Message_ID]],MATCH(Txt_Sel_Lang[[#This Row],[Message ID]],Txt_All_Lang[Message_ID],0),MATCH(Lang,Txt_All_Lang[#Headers],0)-1)</f>
        <v>Loppuaika (s)</v>
      </c>
    </row>
    <row r="105" spans="2:3" x14ac:dyDescent="0.4">
      <c r="B105" s="5" t="s">
        <v>314</v>
      </c>
      <c r="C105" s="5" t="str">
        <f ca="1">OFFSET(Txt_All_Lang[[#Headers],[Message_ID]],MATCH(Txt_Sel_Lang[[#This Row],[Message ID]],Txt_All_Lang[Message_ID],0),MATCH(Lang,Txt_All_Lang[#Headers],0)-1)</f>
        <v>Haluaisitko oppia lisää tiedon analysoinnista Excelissä?</v>
      </c>
    </row>
    <row r="106" spans="2:3" x14ac:dyDescent="0.4">
      <c r="B106" s="5" t="s">
        <v>315</v>
      </c>
      <c r="C106" s="5" t="str">
        <f ca="1">OFFSET(Txt_All_Lang[[#Headers],[Message_ID]],MATCH(Txt_Sel_Lang[[#This Row],[Message ID]],Txt_All_Lang[Message_ID],0),MATCH(Lang,Txt_All_Lang[#Headers],0)-1)</f>
        <v>Kokeile tätä maksutonta verkkokurssia (englanniksi)</v>
      </c>
    </row>
    <row r="107" spans="2:3" x14ac:dyDescent="0.4">
      <c r="B107" s="5" t="s">
        <v>389</v>
      </c>
      <c r="C107" s="5" t="str">
        <f ca="1">OFFSET(Txt_All_Lang[[#Headers],[Message_ID]],MATCH(Txt_Sel_Lang[[#This Row],[Message ID]],Txt_All_Lang[Message_ID],0),MATCH(Lang,Txt_All_Lang[#Headers],0)-1)</f>
        <v>https://www.edx.org/course/introduction-data-analysis-using-excel-microsoft-dat205x-0</v>
      </c>
    </row>
    <row r="108" spans="2:3" x14ac:dyDescent="0.4">
      <c r="B108" s="5" t="s">
        <v>391</v>
      </c>
      <c r="C108" s="5" t="str">
        <f ca="1">OFFSET(Txt_All_Lang[[#Headers],[Message_ID]],MATCH(Txt_Sel_Lang[[#This Row],[Message ID]],Txt_All_Lang[Message_ID],0),MATCH(Lang,Txt_All_Lang[#Headers],0)-1)</f>
        <v>Rytminen kaaviovoimistelu</v>
      </c>
    </row>
    <row r="109" spans="2:3" x14ac:dyDescent="0.4">
      <c r="B109" s="5" t="s">
        <v>392</v>
      </c>
      <c r="C109" s="5" t="str">
        <f ca="1">OFFSET(Txt_All_Lang[[#Headers],[Message_ID]],MATCH(Txt_Sel_Lang[[#This Row],[Message ID]],Txt_All_Lang[Message_ID],0),MATCH(Lang,Txt_All_Lang[#Headers],0)-1)</f>
        <v>Alla oleva taulukko sisältää historiallista tietoa olympialaisista.</v>
      </c>
    </row>
    <row r="110" spans="2:3" x14ac:dyDescent="0.4">
      <c r="B110" s="5" t="s">
        <v>393</v>
      </c>
      <c r="C110" s="5" t="str">
        <f ca="1">OFFSET(Txt_All_Lang[[#Headers],[Message_ID]],MATCH(Txt_Sel_Lang[[#This Row],[Message ID]],Txt_All_Lang[Message_ID],0),MATCH(Lang,Txt_All_Lang[#Headers],0)-1)</f>
        <v>Visualisoi tietoa oikealla olevaan vastausosioon niin, että se kaikkein havainnollisimmalla tavalla esittää olympialaisten muutosta vuosien varrella.</v>
      </c>
    </row>
    <row r="111" spans="2:3" x14ac:dyDescent="0.4">
      <c r="B111" s="5" t="s">
        <v>394</v>
      </c>
      <c r="C111" s="5" t="str">
        <f ca="1">OFFSET(Txt_All_Lang[[#Headers],[Message_ID]],MATCH(Txt_Sel_Lang[[#This Row],[Message ID]],Txt_All_Lang[Message_ID],0),MATCH(Lang,Txt_All_Lang[#Headers],0)-1)</f>
        <v>Visualisointisi arvostellaan sen perusteella, kuinka hyvin se kuvaa annettua tietoa ja miten näyttävä se on.</v>
      </c>
    </row>
    <row r="112" spans="2:3" x14ac:dyDescent="0.4">
      <c r="B112" s="5" t="s">
        <v>395</v>
      </c>
      <c r="C112" s="5" t="str">
        <f ca="1">OFFSET(Txt_All_Lang[[#Headers],[Message_ID]],MATCH(Txt_Sel_Lang[[#This Row],[Message ID]],Txt_All_Lang[Message_ID],0),MATCH(Lang,Txt_All_Lang[#Headers],0)-1)</f>
        <v>Muista tallentaa kaaviosi kuva ja ladata se Excel-yhteisön sivulle.</v>
      </c>
    </row>
    <row r="113" spans="2:3" x14ac:dyDescent="0.4">
      <c r="B113" s="5" t="s">
        <v>396</v>
      </c>
      <c r="C113" s="5" t="str">
        <f ca="1">OFFSET(Txt_All_Lang[[#Headers],[Message_ID]],MATCH(Txt_Sel_Lang[[#This Row],[Message ID]],Txt_All_Lang[Message_ID],0),MATCH(Lang,Txt_All_Lang[#Headers],0)-1)</f>
        <v>Yksityiskohtaiset ohjeet kuvan julkaisemiseksi löydät tämän työkirjan taulukosta "04".</v>
      </c>
    </row>
    <row r="114" spans="2:3" x14ac:dyDescent="0.4">
      <c r="B114" s="5" t="s">
        <v>397</v>
      </c>
      <c r="C114" s="5" t="str">
        <f ca="1">OFFSET(Txt_All_Lang[[#Headers],[Message_ID]],MATCH(Txt_Sel_Lang[[#This Row],[Message ID]],Txt_All_Lang[Message_ID],0),MATCH(Lang,Txt_All_Lang[#Headers],0)-1)</f>
        <v>Vuoden</v>
      </c>
    </row>
    <row r="115" spans="2:3" x14ac:dyDescent="0.4">
      <c r="B115" s="5" t="s">
        <v>398</v>
      </c>
      <c r="C115" s="5" t="str">
        <f ca="1">OFFSET(Txt_All_Lang[[#Headers],[Message_ID]],MATCH(Txt_Sel_Lang[[#This Row],[Message ID]],Txt_All_Lang[Message_ID],0),MATCH(Lang,Txt_All_Lang[#Headers],0)-1)</f>
        <v>Osallistuvat maat</v>
      </c>
    </row>
    <row r="116" spans="2:3" x14ac:dyDescent="0.4">
      <c r="B116" s="5" t="s">
        <v>399</v>
      </c>
      <c r="C116" s="5" t="str">
        <f ca="1">OFFSET(Txt_All_Lang[[#Headers],[Message_ID]],MATCH(Txt_Sel_Lang[[#This Row],[Message ID]],Txt_All_Lang[Message_ID],0),MATCH(Lang,Txt_All_Lang[#Headers],0)-1)</f>
        <v>Tapahtumat</v>
      </c>
    </row>
    <row r="117" spans="2:3" x14ac:dyDescent="0.4">
      <c r="B117" s="5" t="s">
        <v>400</v>
      </c>
      <c r="C117" s="5" t="str">
        <f ca="1">OFFSET(Txt_All_Lang[[#Headers],[Message_ID]],MATCH(Txt_Sel_Lang[[#This Row],[Message ID]],Txt_All_Lang[Message_ID],0),MATCH(Lang,Txt_All_Lang[#Headers],0)-1)</f>
        <v>Kilpailijat (miehet)</v>
      </c>
    </row>
    <row r="118" spans="2:3" x14ac:dyDescent="0.4">
      <c r="B118" s="5" t="s">
        <v>401</v>
      </c>
      <c r="C118" s="5" t="str">
        <f ca="1">OFFSET(Txt_All_Lang[[#Headers],[Message_ID]],MATCH(Txt_Sel_Lang[[#This Row],[Message ID]],Txt_All_Lang[Message_ID],0),MATCH(Lang,Txt_All_Lang[#Headers],0)-1)</f>
        <v>Kilpailijat (naiset)</v>
      </c>
    </row>
    <row r="119" spans="2:3" x14ac:dyDescent="0.4">
      <c r="B119" s="5" t="s">
        <v>402</v>
      </c>
      <c r="C119" s="5" t="str">
        <f ca="1">OFFSET(Txt_All_Lang[[#Headers],[Message_ID]],MATCH(Txt_Sel_Lang[[#This Row],[Message ID]],Txt_All_Lang[Message_ID],0),MATCH(Lang,Txt_All_Lang[#Headers],0)-1)</f>
        <v>Tiesitkö?</v>
      </c>
    </row>
    <row r="120" spans="2:3" x14ac:dyDescent="0.4">
      <c r="B120" s="5" t="s">
        <v>403</v>
      </c>
      <c r="C120" s="5" t="str">
        <f ca="1">OFFSET(Txt_All_Lang[[#Headers],[Message_ID]],MATCH(Txt_Sel_Lang[[#This Row],[Message ID]],Txt_All_Lang[Message_ID],0),MATCH(Lang,Txt_All_Lang[#Headers],0)-1)</f>
        <v>Excel 2016 sisältää monia uusia kaaviotyyppejä ja Office 365 -tilaajat saavat ne käyttöönsä aina ensimmäisinä.</v>
      </c>
    </row>
    <row r="121" spans="2:3" x14ac:dyDescent="0.4">
      <c r="B121" s="5" t="s">
        <v>404</v>
      </c>
      <c r="C121" s="5" t="str">
        <f ca="1">OFFSET(Txt_All_Lang[[#Headers],[Message_ID]],MATCH(Txt_Sel_Lang[[#This Row],[Message ID]],Txt_All_Lang[Message_ID],0),MATCH(Lang,Txt_All_Lang[#Headers],0)-1)</f>
        <v>Kaavapaini</v>
      </c>
    </row>
    <row r="122" spans="2:3" x14ac:dyDescent="0.4">
      <c r="B122" s="5" t="s">
        <v>405</v>
      </c>
      <c r="C122" s="5" t="str">
        <f ca="1">OFFSET(Txt_All_Lang[[#Headers],[Message_ID]],MATCH(Txt_Sel_Lang[[#This Row],[Message ID]],Txt_All_Lang[Message_ID],0),MATCH(Lang,Txt_All_Lang[#Headers],0)-1)</f>
        <v>Vastaa seuraavaiin kysymyksiin käyttämällä alla olevaa tietoa.</v>
      </c>
    </row>
    <row r="123" spans="2:3" x14ac:dyDescent="0.4">
      <c r="B123" s="5" t="s">
        <v>406</v>
      </c>
      <c r="C123" s="5" t="str">
        <f ca="1">OFFSET(Txt_All_Lang[[#Headers],[Message_ID]],MATCH(Txt_Sel_Lang[[#This Row],[Message ID]],Txt_All_Lang[Message_ID],0),MATCH(Lang,Txt_All_Lang[#Headers],0)-1)</f>
        <v>Käytä kaavoja, jotta vastauksesi päivittyy automaattisesti mikäli tiedot muuttuvat.</v>
      </c>
    </row>
    <row r="124" spans="2:3" x14ac:dyDescent="0.4">
      <c r="B124" s="5" t="s">
        <v>407</v>
      </c>
      <c r="C124" s="5" t="str">
        <f ca="1">OFFSET(Txt_All_Lang[[#Headers],[Message_ID]],MATCH(Txt_Sel_Lang[[#This Row],[Message ID]],Txt_All_Lang[Message_ID],0),MATCH(Lang,Txt_All_Lang[#Headers],0)-1)</f>
        <v>Voit käyttää oikealla olevaa Työtilaa mahdollisiin vastaustasi tukeviin laskelmiin.</v>
      </c>
    </row>
    <row r="125" spans="2:3" x14ac:dyDescent="0.4">
      <c r="B125" s="5" t="s">
        <v>408</v>
      </c>
      <c r="C125" s="5" t="str">
        <f ca="1">OFFSET(Txt_All_Lang[[#Headers],[Message_ID]],MATCH(Txt_Sel_Lang[[#This Row],[Message ID]],Txt_All_Lang[Message_ID],0),MATCH(Lang,Txt_All_Lang[#Headers],0)-1)</f>
        <v>Vastaustesi kaavat voivat viitata Työtilan laskelmiin.</v>
      </c>
    </row>
    <row r="126" spans="2:3" x14ac:dyDescent="0.4">
      <c r="B126" s="5" t="s">
        <v>409</v>
      </c>
      <c r="C126" s="5" t="str">
        <f ca="1">OFFSET(Txt_All_Lang[[#Headers],[Message_ID]],MATCH(Txt_Sel_Lang[[#This Row],[Message ID]],Txt_All_Lang[Message_ID],0),MATCH(Lang,Txt_All_Lang[#Headers],0)-1)</f>
        <v>Vastauksesi arvostellaan sen mukaan, kuinka täsmällisesti ne vastaavat annettuihin kysymyksiin vaikka tiedot muuttuisivat.</v>
      </c>
    </row>
    <row r="127" spans="2:3" x14ac:dyDescent="0.4">
      <c r="B127" s="5" t="s">
        <v>410</v>
      </c>
      <c r="C127" s="5" t="str">
        <f ca="1">OFFSET(Txt_All_Lang[[#Headers],[Message_ID]],MATCH(Txt_Sel_Lang[[#This Row],[Message ID]],Txt_All_Lang[Message_ID],0),MATCH(Lang,Txt_All_Lang[#Headers],0)-1)</f>
        <v>Saat enemmän pisteitä käyttämällä vähemmän funktioita ja matemaattisia operaattoreita, joten ole mahdollisimman luova vastatessasi!</v>
      </c>
    </row>
    <row r="128" spans="2:3" x14ac:dyDescent="0.4">
      <c r="B128" s="5" t="s">
        <v>411</v>
      </c>
      <c r="C128" s="5" t="str">
        <f ca="1">OFFSET(Txt_All_Lang[[#Headers],[Message_ID]],MATCH(Txt_Sel_Lang[[#This Row],[Message ID]],Txt_All_Lang[Message_ID],0),MATCH(Lang,Txt_All_Lang[#Headers],0)-1)</f>
        <v>Kysymykset</v>
      </c>
    </row>
    <row r="129" spans="2:18" x14ac:dyDescent="0.4">
      <c r="B129" s="5" t="s">
        <v>412</v>
      </c>
      <c r="C129" s="5" t="str">
        <f ca="1">OFFSET(Txt_All_Lang[[#Headers],[Message_ID]],MATCH(Txt_Sel_Lang[[#This Row],[Message ID]],Txt_All_Lang[Message_ID],0),MATCH(Lang,Txt_All_Lang[#Headers],0)-1)</f>
        <v>Answer</v>
      </c>
    </row>
    <row r="130" spans="2:18" x14ac:dyDescent="0.4">
      <c r="B130" s="5" t="s">
        <v>413</v>
      </c>
      <c r="C130" s="5" t="str">
        <f ca="1">OFFSET(Txt_All_Lang[[#Headers],[Message_ID]],MATCH(Txt_Sel_Lang[[#This Row],[Message ID]],Txt_All_Lang[Message_ID],0),MATCH(Lang,Txt_All_Lang[#Headers],0)-1)</f>
        <v>Mikä oli kaikkien kilpailun erien loppuaikojen keskiarvo?</v>
      </c>
    </row>
    <row r="131" spans="2:18" x14ac:dyDescent="0.4">
      <c r="B131" s="5" t="s">
        <v>414</v>
      </c>
      <c r="C131" s="5" t="str">
        <f ca="1">OFFSET(Txt_All_Lang[[#Headers],[Message_ID]],MATCH(Txt_Sel_Lang[[#This Row],[Message ID]],Txt_All_Lang[Message_ID],0),MATCH(Lang,Txt_All_Lang[#Headers],0)-1)</f>
        <v>Mikä oli nuorimman kilpailijan ikä?</v>
      </c>
    </row>
    <row r="132" spans="2:18" x14ac:dyDescent="0.4">
      <c r="B132" s="5" t="s">
        <v>415</v>
      </c>
      <c r="C132" s="5" t="str">
        <f ca="1">OFFSET(Txt_All_Lang[[#Headers],[Message_ID]],MATCH(Txt_Sel_Lang[[#This Row],[Message ID]],Txt_All_Lang[Message_ID],0),MATCH(Lang,Txt_All_Lang[#Headers],0)-1)</f>
        <v>Kuinka moni kilpailijoista oli 25-vuotias tai nuorempi?</v>
      </c>
    </row>
    <row r="133" spans="2:18" x14ac:dyDescent="0.4">
      <c r="B133" s="5" t="s">
        <v>416</v>
      </c>
      <c r="C133" s="5" t="str">
        <f ca="1">OFFSET(Txt_All_Lang[[#Headers],[Message_ID]],MATCH(Txt_Sel_Lang[[#This Row],[Message ID]],Txt_All_Lang[Message_ID],0),MATCH(Lang,Txt_All_Lang[#Headers],0)-1)</f>
        <v>Mikä oli kaikkein nopein loppuaika (missä tahansa erässä) alle 25-vuotialle kilpailijalle?</v>
      </c>
    </row>
    <row r="134" spans="2:18" x14ac:dyDescent="0.4">
      <c r="B134" s="5" t="s">
        <v>417</v>
      </c>
      <c r="C134" s="5" t="str">
        <f ca="1">OFFSET(Txt_All_Lang[[#Headers],[Message_ID]],MATCH(Txt_Sel_Lang[[#This Row],[Message ID]],Txt_All_Lang[Message_ID],0),MATCH(Lang,Txt_All_Lang[#Headers],0)-1)</f>
        <v>Kuinka monta eri maata osallistui kilpailuun?</v>
      </c>
    </row>
    <row r="135" spans="2:18" x14ac:dyDescent="0.4">
      <c r="B135" s="5" t="s">
        <v>418</v>
      </c>
      <c r="C135" s="5" t="str">
        <f ca="1">OFFSET(Txt_All_Lang[[#Headers],[Message_ID]],MATCH(Txt_Sel_Lang[[#This Row],[Message ID]],Txt_All_Lang[Message_ID],0),MATCH(Lang,Txt_All_Lang[#Headers],0)-1)</f>
        <v>Loppuaika (s)</v>
      </c>
      <c r="K135"/>
      <c r="L135"/>
      <c r="M135"/>
      <c r="N135"/>
      <c r="O135"/>
      <c r="P135"/>
      <c r="Q135"/>
      <c r="R135"/>
    </row>
    <row r="136" spans="2:18" x14ac:dyDescent="0.4">
      <c r="B136" s="5" t="s">
        <v>419</v>
      </c>
      <c r="C136" s="5" t="str">
        <f ca="1">OFFSET(Txt_All_Lang[[#Headers],[Message_ID]],MATCH(Txt_Sel_Lang[[#This Row],[Message ID]],Txt_All_Lang[Message_ID],0),MATCH(Lang,Txt_All_Lang[#Headers],0)-1)</f>
        <v>Nimi</v>
      </c>
      <c r="K136"/>
      <c r="L136"/>
      <c r="M136"/>
      <c r="N136"/>
      <c r="O136"/>
      <c r="P136"/>
      <c r="Q136"/>
      <c r="R136"/>
    </row>
    <row r="137" spans="2:18" x14ac:dyDescent="0.4">
      <c r="B137" s="5" t="s">
        <v>420</v>
      </c>
      <c r="C137" s="5" t="str">
        <f ca="1">OFFSET(Txt_All_Lang[[#Headers],[Message_ID]],MATCH(Txt_Sel_Lang[[#This Row],[Message ID]],Txt_All_Lang[Message_ID],0),MATCH(Lang,Txt_All_Lang[#Headers],0)-1)</f>
        <v>Maa</v>
      </c>
      <c r="K137"/>
      <c r="L137"/>
      <c r="M137"/>
      <c r="N137"/>
      <c r="O137"/>
      <c r="P137"/>
      <c r="Q137"/>
      <c r="R137"/>
    </row>
    <row r="138" spans="2:18" x14ac:dyDescent="0.4">
      <c r="B138" s="5" t="s">
        <v>421</v>
      </c>
      <c r="C138" s="5" t="str">
        <f ca="1">OFFSET(Txt_All_Lang[[#Headers],[Message_ID]],MATCH(Txt_Sel_Lang[[#This Row],[Message ID]],Txt_All_Lang[Message_ID],0),MATCH(Lang,Txt_All_Lang[#Headers],0)-1)</f>
        <v>Ikä</v>
      </c>
      <c r="K138"/>
      <c r="L138"/>
      <c r="M138"/>
      <c r="N138"/>
      <c r="O138"/>
      <c r="P138"/>
      <c r="Q138"/>
      <c r="R138"/>
    </row>
    <row r="139" spans="2:18" x14ac:dyDescent="0.4">
      <c r="B139" s="5" t="s">
        <v>422</v>
      </c>
      <c r="C139" s="5" t="str">
        <f ca="1">OFFSET(Txt_All_Lang[[#Headers],[Message_ID]],MATCH(Txt_Sel_Lang[[#This Row],[Message ID]],Txt_All_Lang[Message_ID],0),MATCH(Lang,Txt_All_Lang[#Headers],0)-1)</f>
        <v>Erä 1</v>
      </c>
      <c r="K139"/>
      <c r="L139"/>
      <c r="M139"/>
      <c r="N139"/>
      <c r="O139"/>
      <c r="P139"/>
      <c r="Q139"/>
      <c r="R139"/>
    </row>
    <row r="140" spans="2:18" x14ac:dyDescent="0.4">
      <c r="B140" s="5" t="s">
        <v>423</v>
      </c>
      <c r="C140" s="5" t="str">
        <f ca="1">OFFSET(Txt_All_Lang[[#Headers],[Message_ID]],MATCH(Txt_Sel_Lang[[#This Row],[Message ID]],Txt_All_Lang[Message_ID],0),MATCH(Lang,Txt_All_Lang[#Headers],0)-1)</f>
        <v>Erä 2</v>
      </c>
      <c r="K140"/>
      <c r="L140"/>
      <c r="M140"/>
      <c r="N140"/>
      <c r="O140"/>
      <c r="P140"/>
      <c r="Q140"/>
      <c r="R140"/>
    </row>
    <row r="141" spans="2:18" x14ac:dyDescent="0.4">
      <c r="B141" s="5" t="s">
        <v>424</v>
      </c>
      <c r="C141" s="5" t="str">
        <f ca="1">OFFSET(Txt_All_Lang[[#Headers],[Message_ID]],MATCH(Txt_Sel_Lang[[#This Row],[Message ID]],Txt_All_Lang[Message_ID],0),MATCH(Lang,Txt_All_Lang[#Headers],0)-1)</f>
        <v>Erä 3</v>
      </c>
      <c r="K141"/>
      <c r="L141"/>
      <c r="M141"/>
      <c r="N141"/>
      <c r="O141"/>
      <c r="P141"/>
      <c r="Q141"/>
      <c r="R141"/>
    </row>
    <row r="142" spans="2:18" x14ac:dyDescent="0.4">
      <c r="B142" s="5" t="s">
        <v>520</v>
      </c>
      <c r="C142" s="5" t="str">
        <f ca="1">OFFSET(Txt_All_Lang[[#Headers],[Message_ID]],MATCH(Txt_Sel_Lang[[#This Row],[Message ID]],Txt_All_Lang[Message_ID],0),MATCH(Lang,Txt_All_Lang[#Headers],0)-1)</f>
        <v>Excel ehdotuksia</v>
      </c>
      <c r="K142"/>
      <c r="L142"/>
      <c r="M142"/>
      <c r="N142"/>
      <c r="O142"/>
      <c r="P142"/>
      <c r="Q142"/>
      <c r="R142"/>
    </row>
    <row r="143" spans="2:18" x14ac:dyDescent="0.4">
      <c r="B143" s="5" t="s">
        <v>521</v>
      </c>
      <c r="C143" s="5" t="str">
        <f ca="1">OFFSET(Txt_All_Lang[[#Headers],[Message_ID]],MATCH(Txt_Sel_Lang[[#This Row],[Message ID]],Txt_All_Lang[Message_ID],0),MATCH(Lang,Txt_All_Lang[#Headers],0)-1)</f>
        <v>https://excel.uservoice.com/</v>
      </c>
      <c r="K143"/>
      <c r="L143"/>
      <c r="M143"/>
      <c r="N143"/>
      <c r="O143"/>
      <c r="P143"/>
      <c r="Q143"/>
      <c r="R143"/>
    </row>
    <row r="144" spans="2:18" x14ac:dyDescent="0.4">
      <c r="B144" s="5" t="s">
        <v>522</v>
      </c>
      <c r="C144" s="5" t="str">
        <f ca="1">OFFSET(Txt_All_Lang[[#Headers],[Message_ID]],MATCH(Txt_Sel_Lang[[#This Row],[Message ID]],Txt_All_Lang[Message_ID],0),MATCH(Lang,Txt_All_Lang[#Headers],0)-1)</f>
        <v>Valmista tuli! Nyt lähetä kisavastauksesi arvosteltavaksi.</v>
      </c>
      <c r="K144"/>
      <c r="L144"/>
      <c r="M144"/>
      <c r="N144"/>
      <c r="O144"/>
      <c r="P144"/>
      <c r="Q144"/>
      <c r="R144"/>
    </row>
    <row r="145" spans="2:18" x14ac:dyDescent="0.4">
      <c r="B145" s="5" t="s">
        <v>523</v>
      </c>
      <c r="C145" s="5" t="str">
        <f ca="1">OFFSET(Txt_All_Lang[[#Headers],[Message_ID]],MATCH(Txt_Sel_Lang[[#This Row],[Message ID]],Txt_All_Lang[Message_ID],0),MATCH(Lang,Txt_All_Lang[#Headers],0)-1)</f>
        <v>Tallenna tämä valmis työkirja ".xlsx"-tyyppiseksi Excel-tiedostoksi.</v>
      </c>
      <c r="K145"/>
      <c r="L145"/>
      <c r="M145"/>
      <c r="N145"/>
      <c r="O145"/>
      <c r="P145"/>
      <c r="Q145"/>
      <c r="R145"/>
    </row>
    <row r="146" spans="2:18" x14ac:dyDescent="0.4">
      <c r="B146" s="5" t="s">
        <v>524</v>
      </c>
      <c r="C146" s="5" t="str">
        <f ca="1">OFFSET(Txt_All_Lang[[#Headers],[Message_ID]],MATCH(Txt_Sel_Lang[[#This Row],[Message ID]],Txt_All_Lang[Message_ID],0),MATCH(Lang,Txt_All_Lang[#Headers],0)-1)</f>
        <v>Lähetä se sähköpostin liitteenä osoitteeseen &lt;CompEmail&gt;</v>
      </c>
      <c r="K146"/>
      <c r="L146"/>
      <c r="M146"/>
      <c r="N146"/>
      <c r="O146"/>
      <c r="P146"/>
      <c r="Q146"/>
      <c r="R146"/>
    </row>
    <row r="147" spans="2:18" x14ac:dyDescent="0.4">
      <c r="B147" s="5" t="s">
        <v>525</v>
      </c>
      <c r="C147" s="5" t="str">
        <f ca="1">OFFSET(Txt_All_Lang[[#Headers],[Message_ID]],MATCH(Txt_Sel_Lang[[#This Row],[Message ID]],Txt_All_Lang[Message_ID],0),MATCH(Lang,Txt_All_Lang[#Headers],0)-1)</f>
        <v>Huomaa! Varmista, että lähetät sähköpostin varmasti samasta osoitteesta, josta kirjaudut Excel-yhteisösivustolle ja jota olet käyttänyt mm. tykkäämiseen yhteisösivustolla.</v>
      </c>
      <c r="K147"/>
      <c r="L147"/>
      <c r="M147"/>
      <c r="N147"/>
      <c r="O147"/>
      <c r="P147"/>
      <c r="Q147"/>
      <c r="R147"/>
    </row>
    <row r="148" spans="2:18" x14ac:dyDescent="0.4">
      <c r="B148" s="5" t="s">
        <v>526</v>
      </c>
      <c r="C148" s="5" t="str">
        <f ca="1">OFFSET(Txt_All_Lang[[#Headers],[Message_ID]],MATCH(Txt_Sel_Lang[[#This Row],[Message ID]],Txt_All_Lang[Message_ID],0),MATCH(Lang,Txt_All_Lang[#Headers],0)-1)</f>
        <v>Julkaise Rytmisen kaavavoimistelun vastauksesi kuva sivulla &lt;CompURL&gt;</v>
      </c>
      <c r="K148"/>
      <c r="L148"/>
      <c r="M148"/>
      <c r="N148"/>
      <c r="O148"/>
      <c r="P148"/>
      <c r="Q148"/>
      <c r="R148"/>
    </row>
    <row r="149" spans="2:18" x14ac:dyDescent="0.4">
      <c r="B149" s="5" t="s">
        <v>527</v>
      </c>
      <c r="C149" s="5" t="str">
        <f ca="1">OFFSET(Txt_All_Lang[[#Headers],[Message_ID]],MATCH(Txt_Sel_Lang[[#This Row],[Message ID]],Txt_All_Lang[Message_ID],0),MATCH(Lang,Txt_All_Lang[#Headers],0)-1)</f>
        <v>Jokainen vastausajan sisällä saamasi tykkäys ("Like") yhteisösivustolla tuo sinulle lisäpisteitä lajin 2 ohjeiden mukaisesti. Katso alla olevat tarkemmat ohjeet julkaisemisesta.</v>
      </c>
      <c r="K149"/>
      <c r="L149"/>
      <c r="M149"/>
      <c r="N149"/>
      <c r="O149"/>
      <c r="P149"/>
      <c r="Q149"/>
      <c r="R149"/>
    </row>
    <row r="150" spans="2:18" x14ac:dyDescent="0.4">
      <c r="B150" s="5" t="s">
        <v>528</v>
      </c>
      <c r="C150" s="5" t="str">
        <f ca="1">OFFSET(Txt_All_Lang[[#Headers],[Message_ID]],MATCH(Txt_Sel_Lang[[#This Row],[Message ID]],Txt_All_Lang[Message_ID],0),MATCH(Lang,Txt_All_Lang[#Headers],0)-1)</f>
        <v>Kiitos osallistumisestasi Excelin SM-kisoihin!</v>
      </c>
      <c r="K150"/>
      <c r="L150"/>
      <c r="M150"/>
      <c r="N150"/>
      <c r="O150"/>
      <c r="P150"/>
      <c r="Q150"/>
      <c r="R150"/>
    </row>
    <row r="151" spans="2:18" x14ac:dyDescent="0.4">
      <c r="B151" s="5" t="s">
        <v>529</v>
      </c>
      <c r="C151" s="5" t="str">
        <f ca="1">OFFSET(Txt_All_Lang[[#Headers],[Message_ID]],MATCH(Txt_Sel_Lang[[#This Row],[Message ID]],Txt_All_Lang[Message_ID],0),MATCH(Lang,Txt_All_Lang[#Headers],0)-1)</f>
        <v>Käy tarkastamassa osoitteesta &lt;CompURL&gt; kisapäivitykset.</v>
      </c>
      <c r="K151"/>
      <c r="L151"/>
      <c r="M151"/>
      <c r="N151"/>
      <c r="O151"/>
      <c r="P151"/>
      <c r="Q151"/>
      <c r="R151"/>
    </row>
    <row r="152" spans="2:18" x14ac:dyDescent="0.4">
      <c r="B152" s="5" t="s">
        <v>530</v>
      </c>
      <c r="C152" s="5" t="str">
        <f ca="1">OFFSET(Txt_All_Lang[[#Headers],[Message_ID]],MATCH(Txt_Sel_Lang[[#This Row],[Message ID]],Txt_All_Lang[Message_ID],0),MATCH(Lang,Txt_All_Lang[#Headers],0)-1)</f>
        <v>Miten kuva julkaistaan Excel-yhteisösivulle</v>
      </c>
      <c r="K152"/>
      <c r="L152"/>
      <c r="M152"/>
      <c r="N152"/>
      <c r="O152"/>
      <c r="P152"/>
      <c r="Q152"/>
      <c r="R152"/>
    </row>
    <row r="153" spans="2:18" x14ac:dyDescent="0.4">
      <c r="B153" s="5" t="s">
        <v>531</v>
      </c>
      <c r="C153" s="5" t="str">
        <f ca="1">OFFSET(Txt_All_Lang[[#Headers],[Message_ID]],MATCH(Txt_Sel_Lang[[#This Row],[Message ID]],Txt_All_Lang[Message_ID],0),MATCH(Lang,Txt_All_Lang[#Headers],0)-1)</f>
        <v>Mene osoitteeseen &lt;CompURL&gt; (varmista, että ole kirjautuneena sisään)</v>
      </c>
      <c r="K153"/>
      <c r="L153"/>
      <c r="M153"/>
      <c r="N153"/>
      <c r="O153"/>
      <c r="P153"/>
      <c r="Q153"/>
      <c r="R153"/>
    </row>
    <row r="154" spans="2:18" x14ac:dyDescent="0.4">
      <c r="B154" s="5" t="s">
        <v>532</v>
      </c>
      <c r="C154" s="5" t="str">
        <f ca="1">OFFSET(Txt_All_Lang[[#Headers],[Message_ID]],MATCH(Txt_Sel_Lang[[#This Row],[Message ID]],Txt_All_Lang[Message_ID],0),MATCH(Lang,Txt_All_Lang[#Headers],0)-1)</f>
        <v>Etsi viesti, josta latasit tämän tehtävätyökirjan.</v>
      </c>
      <c r="K154"/>
      <c r="L154"/>
      <c r="M154"/>
      <c r="N154"/>
      <c r="O154"/>
      <c r="P154"/>
      <c r="Q154"/>
      <c r="R154"/>
    </row>
    <row r="155" spans="2:18" x14ac:dyDescent="0.4">
      <c r="B155" s="5" t="s">
        <v>533</v>
      </c>
      <c r="C155" s="5" t="str">
        <f ca="1">OFFSET(Txt_All_Lang[[#Headers],[Message_ID]],MATCH(Txt_Sel_Lang[[#This Row],[Message ID]],Txt_All_Lang[Message_ID],0),MATCH(Lang,Txt_All_Lang[#Headers],0)-1)</f>
        <v>Klikkaa "Reply"-painiketta</v>
      </c>
      <c r="K155"/>
      <c r="L155"/>
      <c r="M155"/>
      <c r="N155"/>
      <c r="O155"/>
      <c r="P155"/>
      <c r="Q155"/>
      <c r="R155"/>
    </row>
    <row r="156" spans="2:18" x14ac:dyDescent="0.4">
      <c r="B156" s="5" t="s">
        <v>534</v>
      </c>
      <c r="C156" s="5" t="str">
        <f ca="1">OFFSET(Txt_All_Lang[[#Headers],[Message_ID]],MATCH(Txt_Sel_Lang[[#This Row],[Message ID]],Txt_All_Lang[Message_ID],0),MATCH(Lang,Txt_All_Lang[#Headers],0)-1)</f>
        <v>Klikkaa "Photos"-painiketta (kameraikoni)</v>
      </c>
      <c r="K156"/>
      <c r="L156"/>
      <c r="M156"/>
      <c r="N156"/>
      <c r="O156"/>
      <c r="P156"/>
      <c r="Q156"/>
      <c r="R156"/>
    </row>
    <row r="157" spans="2:18" x14ac:dyDescent="0.4">
      <c r="B157" s="5" t="s">
        <v>535</v>
      </c>
      <c r="C157" s="5" t="str">
        <f ca="1">OFFSET(Txt_All_Lang[[#Headers],[Message_ID]],MATCH(Txt_Sel_Lang[[#This Row],[Message ID]],Txt_All_Lang[Message_ID],0),MATCH(Lang,Txt_All_Lang[#Headers],0)-1)</f>
        <v>Klikkaa "Choose Files"-painiketta.</v>
      </c>
      <c r="K157"/>
      <c r="L157"/>
      <c r="M157"/>
      <c r="N157"/>
      <c r="O157"/>
      <c r="P157"/>
      <c r="Q157"/>
      <c r="R157"/>
    </row>
    <row r="158" spans="2:18" x14ac:dyDescent="0.4">
      <c r="B158" s="5" t="s">
        <v>536</v>
      </c>
      <c r="C158" s="5" t="str">
        <f ca="1">OFFSET(Txt_All_Lang[[#Headers],[Message_ID]],MATCH(Txt_Sel_Lang[[#This Row],[Message ID]],Txt_All_Lang[Message_ID],0),MATCH(Lang,Txt_All_Lang[#Headers],0)-1)</f>
        <v>Selaimeen avautuu ikkuna jossa voit valita kuvatiedoston, jonka haluat julkaista.</v>
      </c>
      <c r="K158"/>
      <c r="L158"/>
      <c r="M158"/>
      <c r="N158"/>
      <c r="O158"/>
      <c r="P158"/>
      <c r="Q158"/>
      <c r="R158"/>
    </row>
    <row r="159" spans="2:18" x14ac:dyDescent="0.4">
      <c r="B159" s="5" t="s">
        <v>537</v>
      </c>
      <c r="C159" s="5" t="str">
        <f ca="1">OFFSET(Txt_All_Lang[[#Headers],[Message_ID]],MATCH(Txt_Sel_Lang[[#This Row],[Message ID]],Txt_All_Lang[Message_ID],0),MATCH(Lang,Txt_All_Lang[#Headers],0)-1)</f>
        <v>Kun kuvatiedosto on ladattu palveluun klikkaa "Done"-painiketta oikeassa alakulmassa.</v>
      </c>
      <c r="K159"/>
      <c r="L159"/>
      <c r="M159"/>
      <c r="N159"/>
      <c r="O159"/>
      <c r="P159"/>
      <c r="Q159"/>
      <c r="R159"/>
    </row>
    <row r="160" spans="2:18" x14ac:dyDescent="0.4">
      <c r="B160" s="5" t="s">
        <v>538</v>
      </c>
      <c r="C160" s="5" t="str">
        <f ca="1">OFFSET(Txt_All_Lang[[#Headers],[Message_ID]],MATCH(Txt_Sel_Lang[[#This Row],[Message ID]],Txt_All_Lang[Message_ID],0),MATCH(Lang,Txt_All_Lang[#Headers],0)-1)</f>
        <v>Klikkaa "Post"-painiketta oikeassa alakulmassa julkaistaksesi kuvan.</v>
      </c>
      <c r="K160"/>
      <c r="L160"/>
      <c r="M160"/>
      <c r="N160"/>
      <c r="O160"/>
      <c r="P160"/>
      <c r="Q160"/>
      <c r="R160"/>
    </row>
    <row r="161" spans="2:18" x14ac:dyDescent="0.4">
      <c r="B161" s="5" t="s">
        <v>539</v>
      </c>
      <c r="C161" s="5" t="str">
        <f ca="1">OFFSET(Txt_All_Lang[[#Headers],[Message_ID]],MATCH(Txt_Sel_Lang[[#This Row],[Message ID]],Txt_All_Lang[Message_ID],0),MATCH(Lang,Txt_All_Lang[#Headers],0)-1)</f>
        <v>Siinä kaikki! Kuvasi on nyt julkaistu yhteisöpalveluun.</v>
      </c>
      <c r="K161"/>
      <c r="L161"/>
      <c r="M161"/>
      <c r="N161"/>
      <c r="O161"/>
      <c r="P161"/>
      <c r="Q161"/>
      <c r="R161"/>
    </row>
    <row r="162" spans="2:18" x14ac:dyDescent="0.4">
      <c r="K162"/>
      <c r="L162"/>
      <c r="M162"/>
      <c r="N162"/>
      <c r="O162"/>
      <c r="P162"/>
      <c r="Q162"/>
      <c r="R162"/>
    </row>
    <row r="163" spans="2:18" x14ac:dyDescent="0.4">
      <c r="K163"/>
      <c r="L163"/>
      <c r="M163"/>
      <c r="N163"/>
      <c r="O163"/>
      <c r="P163"/>
      <c r="Q163"/>
      <c r="R163"/>
    </row>
    <row r="164" spans="2:18" x14ac:dyDescent="0.4">
      <c r="K164"/>
      <c r="L164"/>
      <c r="M164"/>
      <c r="N164"/>
      <c r="O164"/>
      <c r="P164"/>
      <c r="Q164"/>
      <c r="R164"/>
    </row>
    <row r="165" spans="2:18" x14ac:dyDescent="0.4">
      <c r="K165"/>
      <c r="L165"/>
      <c r="M165"/>
      <c r="N165"/>
      <c r="O165"/>
      <c r="P165"/>
      <c r="Q165"/>
      <c r="R165"/>
    </row>
    <row r="166" spans="2:18" x14ac:dyDescent="0.4">
      <c r="B166" s="1" t="s">
        <v>8</v>
      </c>
      <c r="C166" s="1" t="s">
        <v>4</v>
      </c>
      <c r="D166" s="1" t="s">
        <v>6</v>
      </c>
      <c r="E166" s="1" t="s">
        <v>7</v>
      </c>
      <c r="F166" s="1" t="s">
        <v>871</v>
      </c>
      <c r="G166" s="1" t="s">
        <v>872</v>
      </c>
      <c r="H166" s="1" t="s">
        <v>655</v>
      </c>
      <c r="I166" s="1" t="s">
        <v>753</v>
      </c>
      <c r="K166"/>
      <c r="L166"/>
      <c r="M166"/>
      <c r="N166"/>
      <c r="O166"/>
      <c r="P166"/>
      <c r="Q166"/>
      <c r="R166"/>
    </row>
    <row r="167" spans="2:18" x14ac:dyDescent="0.4">
      <c r="B167" s="1" t="s">
        <v>101</v>
      </c>
      <c r="C167" s="1" t="s">
        <v>70</v>
      </c>
      <c r="D167" s="1" t="s">
        <v>116</v>
      </c>
      <c r="E167" s="1" t="s">
        <v>873</v>
      </c>
      <c r="F167" s="1" t="s">
        <v>968</v>
      </c>
      <c r="G167" s="1" t="s">
        <v>1071</v>
      </c>
      <c r="H167" s="1" t="s">
        <v>657</v>
      </c>
      <c r="I167" s="1" t="s">
        <v>754</v>
      </c>
      <c r="K167"/>
      <c r="L167"/>
      <c r="M167"/>
      <c r="N167"/>
      <c r="O167"/>
      <c r="P167"/>
      <c r="Q167"/>
      <c r="R167"/>
    </row>
    <row r="168" spans="2:18" x14ac:dyDescent="0.4">
      <c r="B168" s="1" t="s">
        <v>102</v>
      </c>
      <c r="C168" s="1" t="s">
        <v>81</v>
      </c>
      <c r="D168" s="1" t="s">
        <v>117</v>
      </c>
      <c r="E168" s="1" t="s">
        <v>874</v>
      </c>
      <c r="F168" s="1" t="s">
        <v>969</v>
      </c>
      <c r="G168" s="1" t="s">
        <v>1072</v>
      </c>
      <c r="H168" s="1" t="s">
        <v>658</v>
      </c>
      <c r="I168" s="1" t="s">
        <v>755</v>
      </c>
      <c r="K168"/>
      <c r="L168"/>
      <c r="M168"/>
      <c r="N168"/>
      <c r="O168"/>
      <c r="P168"/>
      <c r="Q168"/>
      <c r="R168"/>
    </row>
    <row r="169" spans="2:18" x14ac:dyDescent="0.4">
      <c r="B169" s="1" t="s">
        <v>103</v>
      </c>
      <c r="C169" s="1" t="s">
        <v>71</v>
      </c>
      <c r="D169" s="1" t="s">
        <v>118</v>
      </c>
      <c r="E169" s="1" t="s">
        <v>875</v>
      </c>
      <c r="F169" s="1" t="s">
        <v>970</v>
      </c>
      <c r="G169" s="1" t="s">
        <v>1073</v>
      </c>
      <c r="H169" s="1" t="s">
        <v>659</v>
      </c>
      <c r="I169" s="1" t="s">
        <v>756</v>
      </c>
      <c r="K169"/>
      <c r="L169"/>
      <c r="M169"/>
      <c r="N169"/>
      <c r="O169"/>
      <c r="P169"/>
      <c r="Q169"/>
      <c r="R169"/>
    </row>
    <row r="170" spans="2:18" x14ac:dyDescent="0.4">
      <c r="B170" s="1" t="s">
        <v>104</v>
      </c>
      <c r="C170" s="1" t="s">
        <v>72</v>
      </c>
      <c r="D170" s="1" t="s">
        <v>119</v>
      </c>
      <c r="E170" s="1" t="s">
        <v>876</v>
      </c>
      <c r="F170" s="1" t="s">
        <v>971</v>
      </c>
      <c r="G170" s="1" t="s">
        <v>1074</v>
      </c>
      <c r="H170" s="1" t="s">
        <v>660</v>
      </c>
      <c r="I170" s="1" t="s">
        <v>757</v>
      </c>
      <c r="K170"/>
      <c r="L170"/>
      <c r="M170"/>
      <c r="N170"/>
      <c r="O170"/>
      <c r="P170"/>
      <c r="Q170"/>
      <c r="R170"/>
    </row>
    <row r="171" spans="2:18" x14ac:dyDescent="0.4">
      <c r="B171" s="1" t="s">
        <v>105</v>
      </c>
      <c r="C171" s="1" t="s">
        <v>73</v>
      </c>
      <c r="D171" s="1" t="s">
        <v>120</v>
      </c>
      <c r="E171" s="1" t="s">
        <v>877</v>
      </c>
      <c r="F171" s="1" t="s">
        <v>972</v>
      </c>
      <c r="G171" s="1" t="s">
        <v>1075</v>
      </c>
      <c r="H171" s="1" t="s">
        <v>661</v>
      </c>
      <c r="I171" s="1" t="s">
        <v>758</v>
      </c>
      <c r="K171"/>
      <c r="L171"/>
      <c r="M171"/>
      <c r="N171"/>
      <c r="O171"/>
      <c r="P171"/>
      <c r="Q171"/>
      <c r="R171"/>
    </row>
    <row r="172" spans="2:18" x14ac:dyDescent="0.4">
      <c r="B172" s="1" t="s">
        <v>106</v>
      </c>
      <c r="C172" s="1" t="s">
        <v>82</v>
      </c>
      <c r="D172" s="1" t="s">
        <v>121</v>
      </c>
      <c r="E172" s="1" t="s">
        <v>878</v>
      </c>
      <c r="F172" s="1" t="s">
        <v>973</v>
      </c>
      <c r="G172" s="1" t="s">
        <v>1076</v>
      </c>
      <c r="H172" s="1" t="s">
        <v>662</v>
      </c>
      <c r="I172" s="1" t="s">
        <v>759</v>
      </c>
      <c r="K172"/>
      <c r="L172"/>
      <c r="M172"/>
      <c r="N172"/>
      <c r="O172"/>
      <c r="P172"/>
      <c r="Q172"/>
      <c r="R172"/>
    </row>
    <row r="173" spans="2:18" x14ac:dyDescent="0.4">
      <c r="B173" s="1" t="s">
        <v>107</v>
      </c>
      <c r="C173" s="1" t="s">
        <v>83</v>
      </c>
      <c r="D173" s="1" t="s">
        <v>122</v>
      </c>
      <c r="E173" s="1" t="s">
        <v>879</v>
      </c>
      <c r="F173" s="1" t="s">
        <v>974</v>
      </c>
      <c r="G173" s="1" t="s">
        <v>1077</v>
      </c>
      <c r="H173" s="1" t="s">
        <v>663</v>
      </c>
      <c r="I173" s="1" t="s">
        <v>760</v>
      </c>
      <c r="K173"/>
      <c r="L173"/>
      <c r="M173"/>
      <c r="N173"/>
      <c r="O173"/>
      <c r="P173"/>
      <c r="Q173"/>
      <c r="R173"/>
    </row>
    <row r="174" spans="2:18" x14ac:dyDescent="0.4">
      <c r="B174" s="1" t="s">
        <v>108</v>
      </c>
      <c r="C174" s="1" t="s">
        <v>75</v>
      </c>
      <c r="D174" s="1" t="s">
        <v>123</v>
      </c>
      <c r="E174" s="1" t="s">
        <v>880</v>
      </c>
      <c r="F174" s="1" t="s">
        <v>975</v>
      </c>
      <c r="G174" s="1" t="s">
        <v>1078</v>
      </c>
      <c r="H174" s="1" t="s">
        <v>664</v>
      </c>
      <c r="I174" s="1" t="s">
        <v>761</v>
      </c>
      <c r="K174"/>
      <c r="L174"/>
      <c r="M174"/>
      <c r="N174"/>
      <c r="O174"/>
      <c r="P174"/>
      <c r="Q174"/>
      <c r="R174"/>
    </row>
    <row r="175" spans="2:18" x14ac:dyDescent="0.4">
      <c r="B175" s="1" t="s">
        <v>109</v>
      </c>
      <c r="C175" s="1" t="s">
        <v>849</v>
      </c>
      <c r="D175" s="1" t="s">
        <v>850</v>
      </c>
      <c r="E175" s="1" t="s">
        <v>882</v>
      </c>
      <c r="F175" s="1" t="s">
        <v>976</v>
      </c>
      <c r="G175" s="1" t="s">
        <v>1079</v>
      </c>
      <c r="H175" s="1" t="s">
        <v>851</v>
      </c>
      <c r="I175" s="1" t="s">
        <v>852</v>
      </c>
      <c r="K175"/>
      <c r="L175"/>
      <c r="M175"/>
      <c r="N175"/>
      <c r="O175"/>
      <c r="P175"/>
      <c r="Q175"/>
      <c r="R175"/>
    </row>
    <row r="176" spans="2:18" x14ac:dyDescent="0.4">
      <c r="B176" s="1" t="s">
        <v>110</v>
      </c>
      <c r="C176" s="1" t="s">
        <v>127</v>
      </c>
      <c r="D176" s="1" t="s">
        <v>126</v>
      </c>
      <c r="E176" s="1" t="s">
        <v>881</v>
      </c>
      <c r="F176" s="1" t="s">
        <v>977</v>
      </c>
      <c r="G176" s="1" t="s">
        <v>1080</v>
      </c>
      <c r="H176" s="1" t="s">
        <v>665</v>
      </c>
      <c r="I176" s="1" t="s">
        <v>762</v>
      </c>
      <c r="K176"/>
      <c r="L176"/>
      <c r="M176"/>
      <c r="N176"/>
      <c r="O176"/>
      <c r="P176"/>
      <c r="Q176"/>
      <c r="R176"/>
    </row>
    <row r="177" spans="2:18" x14ac:dyDescent="0.4">
      <c r="B177" s="1" t="s">
        <v>111</v>
      </c>
      <c r="C177" s="1" t="s">
        <v>853</v>
      </c>
      <c r="D177" s="1" t="s">
        <v>854</v>
      </c>
      <c r="E177" s="1" t="s">
        <v>978</v>
      </c>
      <c r="F177" s="1" t="s">
        <v>981</v>
      </c>
      <c r="G177" s="1" t="s">
        <v>1081</v>
      </c>
      <c r="H177" s="1" t="s">
        <v>855</v>
      </c>
      <c r="I177" s="1" t="s">
        <v>856</v>
      </c>
      <c r="K177"/>
      <c r="L177"/>
      <c r="M177"/>
      <c r="N177"/>
      <c r="O177"/>
      <c r="P177"/>
      <c r="Q177"/>
      <c r="R177"/>
    </row>
    <row r="178" spans="2:18" x14ac:dyDescent="0.4">
      <c r="B178" s="1" t="s">
        <v>112</v>
      </c>
      <c r="C178" s="1" t="s">
        <v>128</v>
      </c>
      <c r="D178" s="1" t="s">
        <v>129</v>
      </c>
      <c r="E178" s="1" t="s">
        <v>883</v>
      </c>
      <c r="F178" s="1" t="s">
        <v>982</v>
      </c>
      <c r="G178" s="1" t="s">
        <v>1082</v>
      </c>
      <c r="H178" s="1" t="s">
        <v>666</v>
      </c>
      <c r="I178" s="1" t="s">
        <v>763</v>
      </c>
      <c r="K178"/>
      <c r="L178"/>
      <c r="M178"/>
      <c r="N178"/>
      <c r="O178"/>
      <c r="P178"/>
      <c r="Q178"/>
      <c r="R178"/>
    </row>
    <row r="179" spans="2:18" x14ac:dyDescent="0.4">
      <c r="B179" s="1" t="s">
        <v>113</v>
      </c>
      <c r="C179" s="1" t="s">
        <v>1199</v>
      </c>
      <c r="D179" s="1" t="s">
        <v>1198</v>
      </c>
      <c r="H179" s="1" t="s">
        <v>1198</v>
      </c>
      <c r="K179"/>
      <c r="L179"/>
      <c r="M179"/>
      <c r="N179"/>
      <c r="O179"/>
      <c r="P179"/>
      <c r="Q179"/>
      <c r="R179"/>
    </row>
    <row r="180" spans="2:18" x14ac:dyDescent="0.4">
      <c r="B180" s="1" t="s">
        <v>114</v>
      </c>
      <c r="C180" s="1" t="s">
        <v>21</v>
      </c>
      <c r="D180" s="1" t="s">
        <v>124</v>
      </c>
      <c r="E180" s="1" t="s">
        <v>884</v>
      </c>
      <c r="F180" s="1" t="s">
        <v>979</v>
      </c>
      <c r="G180" s="1" t="s">
        <v>1083</v>
      </c>
      <c r="H180" s="1" t="s">
        <v>667</v>
      </c>
      <c r="I180" s="1" t="s">
        <v>764</v>
      </c>
      <c r="K180"/>
      <c r="L180"/>
      <c r="M180"/>
      <c r="N180"/>
      <c r="O180"/>
      <c r="P180"/>
      <c r="Q180"/>
      <c r="R180"/>
    </row>
    <row r="181" spans="2:18" x14ac:dyDescent="0.4">
      <c r="B181" s="1" t="s">
        <v>161</v>
      </c>
      <c r="C181" s="1" t="s">
        <v>46</v>
      </c>
      <c r="D181" s="1" t="s">
        <v>125</v>
      </c>
      <c r="E181" s="1" t="s">
        <v>885</v>
      </c>
      <c r="F181" s="1" t="s">
        <v>980</v>
      </c>
      <c r="G181" s="1" t="s">
        <v>1084</v>
      </c>
      <c r="H181" s="1" t="s">
        <v>668</v>
      </c>
      <c r="I181" s="1" t="s">
        <v>765</v>
      </c>
      <c r="K181"/>
      <c r="L181"/>
      <c r="M181"/>
      <c r="N181"/>
      <c r="O181"/>
      <c r="P181"/>
      <c r="Q181"/>
      <c r="R181"/>
    </row>
    <row r="182" spans="2:18" x14ac:dyDescent="0.4">
      <c r="B182" s="1" t="s">
        <v>287</v>
      </c>
      <c r="C182" s="1" t="s">
        <v>69</v>
      </c>
      <c r="D182" s="1" t="s">
        <v>266</v>
      </c>
      <c r="E182" s="1" t="s">
        <v>886</v>
      </c>
      <c r="F182" s="1" t="s">
        <v>985</v>
      </c>
      <c r="G182" s="1" t="s">
        <v>1085</v>
      </c>
      <c r="H182" s="1" t="s">
        <v>669</v>
      </c>
      <c r="I182" s="1" t="s">
        <v>766</v>
      </c>
      <c r="K182"/>
      <c r="L182"/>
      <c r="M182"/>
      <c r="N182"/>
      <c r="O182"/>
      <c r="P182"/>
      <c r="Q182"/>
      <c r="R182"/>
    </row>
    <row r="183" spans="2:18" x14ac:dyDescent="0.4">
      <c r="B183" s="1" t="s">
        <v>288</v>
      </c>
      <c r="C183" s="1" t="s">
        <v>41</v>
      </c>
      <c r="D183" s="1" t="s">
        <v>289</v>
      </c>
      <c r="E183" s="1" t="s">
        <v>887</v>
      </c>
      <c r="F183" s="1" t="s">
        <v>986</v>
      </c>
      <c r="G183" s="1" t="s">
        <v>1086</v>
      </c>
      <c r="H183" s="1" t="s">
        <v>670</v>
      </c>
      <c r="I183" s="1" t="s">
        <v>767</v>
      </c>
      <c r="K183"/>
      <c r="L183"/>
      <c r="M183"/>
      <c r="N183"/>
      <c r="O183"/>
      <c r="P183"/>
      <c r="Q183"/>
      <c r="R183"/>
    </row>
    <row r="184" spans="2:18" x14ac:dyDescent="0.4">
      <c r="B184" s="1" t="s">
        <v>672</v>
      </c>
      <c r="C184" s="1" t="s">
        <v>540</v>
      </c>
      <c r="D184" s="1" t="s">
        <v>290</v>
      </c>
      <c r="E184" s="1" t="s">
        <v>888</v>
      </c>
      <c r="F184" s="1" t="s">
        <v>987</v>
      </c>
      <c r="G184" s="1" t="s">
        <v>1087</v>
      </c>
      <c r="H184" s="1" t="s">
        <v>671</v>
      </c>
      <c r="I184" s="1" t="s">
        <v>768</v>
      </c>
      <c r="K184"/>
      <c r="L184"/>
      <c r="M184"/>
      <c r="N184"/>
      <c r="O184"/>
      <c r="P184"/>
      <c r="Q184"/>
      <c r="R184"/>
    </row>
    <row r="185" spans="2:18" x14ac:dyDescent="0.4">
      <c r="B185" s="1" t="s">
        <v>673</v>
      </c>
      <c r="C185" s="1" t="s">
        <v>65</v>
      </c>
      <c r="D185" s="1" t="s">
        <v>641</v>
      </c>
      <c r="E185" s="1" t="s">
        <v>889</v>
      </c>
      <c r="F185" s="1" t="s">
        <v>988</v>
      </c>
      <c r="G185" s="1" t="s">
        <v>1088</v>
      </c>
      <c r="H185" s="1" t="s">
        <v>675</v>
      </c>
      <c r="I185" s="1" t="s">
        <v>769</v>
      </c>
      <c r="K185"/>
      <c r="L185"/>
      <c r="M185"/>
      <c r="N185"/>
      <c r="O185"/>
      <c r="P185"/>
      <c r="Q185"/>
      <c r="R185"/>
    </row>
    <row r="186" spans="2:18" x14ac:dyDescent="0.4">
      <c r="B186" s="1" t="s">
        <v>674</v>
      </c>
      <c r="C186" s="1" t="s">
        <v>90</v>
      </c>
      <c r="D186" s="1" t="s">
        <v>90</v>
      </c>
      <c r="E186" s="1" t="s">
        <v>890</v>
      </c>
      <c r="F186" s="1" t="s">
        <v>989</v>
      </c>
      <c r="G186" s="1" t="s">
        <v>1089</v>
      </c>
      <c r="H186" s="1" t="s">
        <v>676</v>
      </c>
      <c r="I186" s="1" t="s">
        <v>770</v>
      </c>
      <c r="K186"/>
      <c r="L186"/>
      <c r="M186"/>
      <c r="N186"/>
      <c r="O186"/>
      <c r="P186"/>
      <c r="Q186"/>
      <c r="R186"/>
    </row>
    <row r="187" spans="2:18" x14ac:dyDescent="0.4">
      <c r="B187" s="1" t="s">
        <v>130</v>
      </c>
      <c r="C187" s="1" t="s">
        <v>24</v>
      </c>
      <c r="D187" s="1" t="s">
        <v>267</v>
      </c>
      <c r="E187" s="1" t="s">
        <v>891</v>
      </c>
      <c r="F187" s="1" t="s">
        <v>990</v>
      </c>
      <c r="G187" s="1" t="s">
        <v>1090</v>
      </c>
      <c r="H187" s="1" t="s">
        <v>677</v>
      </c>
      <c r="I187" s="1" t="s">
        <v>771</v>
      </c>
      <c r="K187"/>
      <c r="L187"/>
      <c r="M187"/>
      <c r="N187"/>
      <c r="O187"/>
      <c r="P187"/>
      <c r="Q187"/>
      <c r="R187"/>
    </row>
    <row r="188" spans="2:18" x14ac:dyDescent="0.4">
      <c r="B188" s="1" t="s">
        <v>131</v>
      </c>
      <c r="C188" s="1" t="s">
        <v>42</v>
      </c>
      <c r="D188" s="1" t="s">
        <v>268</v>
      </c>
      <c r="E188" s="1" t="s">
        <v>892</v>
      </c>
      <c r="F188" s="1" t="s">
        <v>991</v>
      </c>
      <c r="G188" s="1" t="s">
        <v>1091</v>
      </c>
      <c r="H188" s="1" t="s">
        <v>678</v>
      </c>
      <c r="I188" s="1" t="s">
        <v>772</v>
      </c>
      <c r="K188"/>
      <c r="L188"/>
      <c r="M188"/>
      <c r="N188"/>
      <c r="O188"/>
      <c r="P188"/>
      <c r="Q188"/>
      <c r="R188"/>
    </row>
    <row r="189" spans="2:18" x14ac:dyDescent="0.4">
      <c r="B189" s="1" t="s">
        <v>132</v>
      </c>
      <c r="C189" s="1" t="s">
        <v>36</v>
      </c>
      <c r="D189" s="1" t="s">
        <v>269</v>
      </c>
      <c r="E189" s="1" t="s">
        <v>893</v>
      </c>
      <c r="F189" s="1" t="s">
        <v>992</v>
      </c>
      <c r="G189" s="1" t="s">
        <v>1092</v>
      </c>
      <c r="H189" s="1" t="s">
        <v>679</v>
      </c>
      <c r="I189" s="1" t="s">
        <v>773</v>
      </c>
      <c r="K189"/>
      <c r="L189"/>
      <c r="M189"/>
      <c r="N189"/>
      <c r="O189"/>
      <c r="P189"/>
      <c r="Q189"/>
      <c r="R189"/>
    </row>
    <row r="190" spans="2:18" x14ac:dyDescent="0.4">
      <c r="B190" s="1" t="s">
        <v>133</v>
      </c>
      <c r="C190" s="1" t="s">
        <v>25</v>
      </c>
      <c r="D190" s="1" t="s">
        <v>270</v>
      </c>
      <c r="E190" s="1" t="s">
        <v>894</v>
      </c>
      <c r="F190" s="1" t="s">
        <v>993</v>
      </c>
      <c r="G190" s="1" t="s">
        <v>1093</v>
      </c>
      <c r="H190" s="1" t="s">
        <v>680</v>
      </c>
      <c r="I190" s="1" t="s">
        <v>774</v>
      </c>
      <c r="K190"/>
      <c r="L190"/>
      <c r="M190"/>
      <c r="N190"/>
      <c r="O190"/>
      <c r="P190"/>
      <c r="Q190"/>
      <c r="R190"/>
    </row>
    <row r="191" spans="2:18" x14ac:dyDescent="0.4">
      <c r="B191" s="1" t="s">
        <v>135</v>
      </c>
      <c r="C191" s="1" t="s">
        <v>1186</v>
      </c>
      <c r="D191" s="1" t="s">
        <v>271</v>
      </c>
      <c r="E191" s="1" t="s">
        <v>895</v>
      </c>
      <c r="F191" s="1" t="s">
        <v>994</v>
      </c>
      <c r="G191" s="1" t="s">
        <v>1094</v>
      </c>
      <c r="H191" s="1" t="s">
        <v>681</v>
      </c>
      <c r="I191" s="1" t="s">
        <v>775</v>
      </c>
      <c r="K191"/>
      <c r="L191"/>
      <c r="M191"/>
      <c r="N191"/>
      <c r="O191"/>
      <c r="P191"/>
      <c r="Q191"/>
      <c r="R191"/>
    </row>
    <row r="192" spans="2:18" x14ac:dyDescent="0.4">
      <c r="B192" s="1" t="s">
        <v>136</v>
      </c>
      <c r="C192" s="1" t="s">
        <v>134</v>
      </c>
      <c r="D192" s="1" t="s">
        <v>272</v>
      </c>
      <c r="E192" s="1" t="s">
        <v>896</v>
      </c>
      <c r="F192" s="1" t="s">
        <v>995</v>
      </c>
      <c r="G192" s="1" t="s">
        <v>1095</v>
      </c>
      <c r="H192" s="1" t="s">
        <v>682</v>
      </c>
      <c r="I192" s="1" t="s">
        <v>776</v>
      </c>
      <c r="K192"/>
      <c r="L192"/>
      <c r="M192"/>
      <c r="N192"/>
      <c r="O192"/>
      <c r="P192"/>
      <c r="Q192"/>
      <c r="R192"/>
    </row>
    <row r="193" spans="2:18" x14ac:dyDescent="0.4">
      <c r="B193" s="1" t="s">
        <v>137</v>
      </c>
      <c r="C193" s="1" t="s">
        <v>84</v>
      </c>
      <c r="D193" s="1" t="s">
        <v>273</v>
      </c>
      <c r="E193" s="1" t="s">
        <v>897</v>
      </c>
      <c r="F193" s="1" t="s">
        <v>996</v>
      </c>
      <c r="G193" s="1" t="s">
        <v>1096</v>
      </c>
      <c r="H193" s="1" t="s">
        <v>683</v>
      </c>
      <c r="I193" s="1" t="s">
        <v>777</v>
      </c>
      <c r="K193"/>
      <c r="L193"/>
      <c r="M193"/>
      <c r="N193"/>
      <c r="O193"/>
      <c r="P193"/>
      <c r="Q193"/>
      <c r="R193"/>
    </row>
    <row r="194" spans="2:18" x14ac:dyDescent="0.4">
      <c r="B194" s="1" t="s">
        <v>138</v>
      </c>
      <c r="C194" s="1" t="s">
        <v>30</v>
      </c>
      <c r="D194" s="1" t="s">
        <v>274</v>
      </c>
      <c r="E194" s="1" t="s">
        <v>898</v>
      </c>
      <c r="F194" s="1" t="s">
        <v>997</v>
      </c>
      <c r="G194" s="1" t="s">
        <v>1097</v>
      </c>
      <c r="H194" s="1" t="s">
        <v>684</v>
      </c>
      <c r="I194" s="1" t="s">
        <v>778</v>
      </c>
      <c r="K194"/>
      <c r="L194"/>
      <c r="M194"/>
      <c r="N194"/>
      <c r="O194"/>
      <c r="P194"/>
      <c r="Q194"/>
      <c r="R194"/>
    </row>
    <row r="195" spans="2:18" x14ac:dyDescent="0.4">
      <c r="B195" s="1" t="s">
        <v>139</v>
      </c>
      <c r="C195" s="1" t="s">
        <v>44</v>
      </c>
      <c r="D195" s="1" t="s">
        <v>275</v>
      </c>
      <c r="E195" s="1" t="s">
        <v>899</v>
      </c>
      <c r="F195" s="1" t="s">
        <v>998</v>
      </c>
      <c r="G195" s="1" t="s">
        <v>1098</v>
      </c>
      <c r="H195" s="1" t="s">
        <v>685</v>
      </c>
      <c r="I195" s="1" t="s">
        <v>779</v>
      </c>
      <c r="K195"/>
      <c r="L195"/>
      <c r="M195"/>
      <c r="N195"/>
      <c r="O195"/>
      <c r="P195"/>
      <c r="Q195"/>
      <c r="R195"/>
    </row>
    <row r="196" spans="2:18" x14ac:dyDescent="0.4">
      <c r="B196" s="1" t="s">
        <v>140</v>
      </c>
      <c r="C196" s="1" t="s">
        <v>35</v>
      </c>
      <c r="D196" s="1" t="s">
        <v>276</v>
      </c>
      <c r="E196" s="1" t="s">
        <v>900</v>
      </c>
      <c r="F196" s="1" t="s">
        <v>999</v>
      </c>
      <c r="G196" s="1" t="s">
        <v>1099</v>
      </c>
      <c r="H196" s="1" t="s">
        <v>686</v>
      </c>
      <c r="I196" s="1" t="s">
        <v>780</v>
      </c>
      <c r="K196"/>
      <c r="L196"/>
      <c r="M196"/>
      <c r="N196"/>
      <c r="O196"/>
      <c r="P196"/>
      <c r="Q196"/>
      <c r="R196"/>
    </row>
    <row r="197" spans="2:18" x14ac:dyDescent="0.4">
      <c r="B197" s="1" t="s">
        <v>141</v>
      </c>
      <c r="C197" s="1" t="s">
        <v>390</v>
      </c>
      <c r="D197" s="1" t="s">
        <v>605</v>
      </c>
      <c r="E197" s="1" t="s">
        <v>390</v>
      </c>
      <c r="F197" s="1" t="s">
        <v>1000</v>
      </c>
      <c r="G197" s="1" t="s">
        <v>1100</v>
      </c>
      <c r="H197" s="1" t="s">
        <v>687</v>
      </c>
      <c r="I197" s="1" t="s">
        <v>781</v>
      </c>
      <c r="K197"/>
      <c r="L197"/>
      <c r="M197"/>
      <c r="N197"/>
      <c r="O197"/>
      <c r="P197"/>
      <c r="Q197"/>
      <c r="R197"/>
    </row>
    <row r="198" spans="2:18" x14ac:dyDescent="0.4">
      <c r="B198" s="1" t="s">
        <v>142</v>
      </c>
      <c r="C198" s="1" t="s">
        <v>157</v>
      </c>
      <c r="D198" s="1" t="s">
        <v>157</v>
      </c>
      <c r="E198" s="1" t="s">
        <v>157</v>
      </c>
      <c r="F198" s="1" t="s">
        <v>157</v>
      </c>
      <c r="G198" s="1" t="s">
        <v>157</v>
      </c>
      <c r="H198" s="1" t="s">
        <v>157</v>
      </c>
      <c r="I198" s="1" t="s">
        <v>157</v>
      </c>
      <c r="K198"/>
      <c r="L198"/>
      <c r="M198"/>
      <c r="N198"/>
      <c r="O198"/>
      <c r="P198"/>
      <c r="Q198"/>
      <c r="R198"/>
    </row>
    <row r="199" spans="2:18" x14ac:dyDescent="0.4">
      <c r="B199" s="1" t="s">
        <v>143</v>
      </c>
      <c r="C199" s="1" t="s">
        <v>26</v>
      </c>
      <c r="D199" s="1" t="s">
        <v>277</v>
      </c>
      <c r="E199" s="1" t="s">
        <v>26</v>
      </c>
      <c r="F199" s="1" t="s">
        <v>1001</v>
      </c>
      <c r="G199" s="1" t="s">
        <v>1101</v>
      </c>
      <c r="H199" s="1" t="s">
        <v>688</v>
      </c>
      <c r="I199" s="1" t="s">
        <v>782</v>
      </c>
      <c r="K199"/>
      <c r="L199"/>
      <c r="M199"/>
      <c r="N199"/>
      <c r="O199"/>
      <c r="P199"/>
      <c r="Q199"/>
      <c r="R199"/>
    </row>
    <row r="200" spans="2:18" x14ac:dyDescent="0.4">
      <c r="B200" s="1" t="s">
        <v>144</v>
      </c>
      <c r="C200" s="1" t="s">
        <v>37</v>
      </c>
      <c r="D200" s="1" t="s">
        <v>607</v>
      </c>
      <c r="E200" s="1" t="s">
        <v>901</v>
      </c>
      <c r="F200" s="1" t="s">
        <v>1002</v>
      </c>
      <c r="G200" s="1" t="s">
        <v>1102</v>
      </c>
      <c r="H200" s="1" t="s">
        <v>689</v>
      </c>
      <c r="I200" s="1" t="s">
        <v>783</v>
      </c>
      <c r="K200"/>
      <c r="L200"/>
      <c r="M200"/>
      <c r="N200"/>
      <c r="O200"/>
      <c r="P200"/>
      <c r="Q200"/>
      <c r="R200"/>
    </row>
    <row r="201" spans="2:18" x14ac:dyDescent="0.4">
      <c r="B201" s="1" t="s">
        <v>145</v>
      </c>
      <c r="C201" s="1" t="s">
        <v>22</v>
      </c>
      <c r="D201" s="1" t="s">
        <v>278</v>
      </c>
      <c r="E201" s="1" t="s">
        <v>902</v>
      </c>
      <c r="F201" s="1" t="s">
        <v>1003</v>
      </c>
      <c r="G201" s="1" t="s">
        <v>1103</v>
      </c>
      <c r="H201" s="1" t="s">
        <v>690</v>
      </c>
      <c r="I201" s="1" t="s">
        <v>784</v>
      </c>
      <c r="K201"/>
      <c r="L201"/>
      <c r="M201"/>
      <c r="N201"/>
      <c r="O201"/>
      <c r="P201"/>
      <c r="Q201"/>
      <c r="R201"/>
    </row>
    <row r="202" spans="2:18" x14ac:dyDescent="0.4">
      <c r="B202" s="1" t="s">
        <v>146</v>
      </c>
      <c r="C202" s="1" t="s">
        <v>27</v>
      </c>
      <c r="D202" s="1" t="s">
        <v>279</v>
      </c>
      <c r="E202" s="1" t="s">
        <v>903</v>
      </c>
      <c r="F202" s="1" t="s">
        <v>1004</v>
      </c>
      <c r="G202" s="1" t="s">
        <v>1104</v>
      </c>
      <c r="H202" s="1" t="s">
        <v>691</v>
      </c>
      <c r="I202" s="1" t="s">
        <v>785</v>
      </c>
      <c r="K202"/>
      <c r="L202"/>
      <c r="M202"/>
      <c r="N202"/>
      <c r="O202"/>
      <c r="P202"/>
      <c r="Q202"/>
      <c r="R202"/>
    </row>
    <row r="203" spans="2:18" x14ac:dyDescent="0.4">
      <c r="B203" s="1" t="s">
        <v>147</v>
      </c>
      <c r="C203" s="1" t="s">
        <v>28</v>
      </c>
      <c r="D203" s="1" t="s">
        <v>280</v>
      </c>
      <c r="E203" s="1" t="s">
        <v>904</v>
      </c>
      <c r="F203" s="1" t="s">
        <v>1005</v>
      </c>
      <c r="G203" s="1" t="s">
        <v>1105</v>
      </c>
      <c r="H203" s="1" t="s">
        <v>692</v>
      </c>
      <c r="I203" s="1" t="s">
        <v>786</v>
      </c>
      <c r="K203"/>
      <c r="L203"/>
      <c r="M203"/>
      <c r="N203"/>
      <c r="O203"/>
      <c r="P203"/>
      <c r="Q203"/>
      <c r="R203"/>
    </row>
    <row r="204" spans="2:18" x14ac:dyDescent="0.4">
      <c r="B204" s="1" t="s">
        <v>148</v>
      </c>
      <c r="C204" s="1" t="s">
        <v>23</v>
      </c>
      <c r="D204" s="1" t="s">
        <v>281</v>
      </c>
      <c r="E204" s="1" t="s">
        <v>905</v>
      </c>
      <c r="F204" s="1" t="s">
        <v>1006</v>
      </c>
      <c r="G204" s="1" t="s">
        <v>1006</v>
      </c>
      <c r="H204" s="1" t="s">
        <v>693</v>
      </c>
      <c r="I204" s="1" t="s">
        <v>787</v>
      </c>
      <c r="K204"/>
      <c r="L204"/>
      <c r="M204"/>
      <c r="N204"/>
      <c r="O204"/>
      <c r="P204"/>
      <c r="Q204"/>
      <c r="R204"/>
    </row>
    <row r="205" spans="2:18" x14ac:dyDescent="0.4">
      <c r="B205" s="1" t="s">
        <v>149</v>
      </c>
      <c r="C205" s="1" t="s">
        <v>22</v>
      </c>
      <c r="D205" s="1" t="s">
        <v>278</v>
      </c>
      <c r="E205" s="1" t="s">
        <v>902</v>
      </c>
      <c r="F205" s="1" t="s">
        <v>1003</v>
      </c>
      <c r="G205" s="1" t="s">
        <v>1103</v>
      </c>
      <c r="H205" s="1" t="s">
        <v>690</v>
      </c>
      <c r="I205" s="1" t="s">
        <v>784</v>
      </c>
      <c r="K205"/>
      <c r="L205"/>
      <c r="M205"/>
      <c r="N205"/>
      <c r="O205"/>
      <c r="P205"/>
      <c r="Q205"/>
      <c r="R205"/>
    </row>
    <row r="206" spans="2:18" x14ac:dyDescent="0.4">
      <c r="B206" s="1" t="s">
        <v>150</v>
      </c>
      <c r="C206" s="1" t="s">
        <v>29</v>
      </c>
      <c r="D206" s="1" t="s">
        <v>283</v>
      </c>
      <c r="E206" s="1" t="s">
        <v>907</v>
      </c>
      <c r="F206" s="1" t="s">
        <v>1008</v>
      </c>
      <c r="G206" s="1" t="s">
        <v>1107</v>
      </c>
      <c r="H206" s="1" t="s">
        <v>694</v>
      </c>
      <c r="I206" s="1" t="s">
        <v>789</v>
      </c>
      <c r="K206"/>
      <c r="L206"/>
      <c r="M206"/>
      <c r="N206"/>
      <c r="O206"/>
      <c r="P206"/>
      <c r="Q206"/>
      <c r="R206"/>
    </row>
    <row r="207" spans="2:18" x14ac:dyDescent="0.4">
      <c r="B207" s="1" t="s">
        <v>151</v>
      </c>
      <c r="C207" s="1" t="s">
        <v>22</v>
      </c>
      <c r="D207" s="1" t="s">
        <v>278</v>
      </c>
      <c r="E207" s="1" t="s">
        <v>902</v>
      </c>
      <c r="F207" s="1" t="s">
        <v>1003</v>
      </c>
      <c r="G207" s="1" t="s">
        <v>1103</v>
      </c>
      <c r="H207" s="1" t="s">
        <v>690</v>
      </c>
      <c r="I207" s="1" t="s">
        <v>784</v>
      </c>
      <c r="K207"/>
      <c r="L207"/>
      <c r="M207"/>
      <c r="N207"/>
      <c r="O207"/>
      <c r="P207"/>
      <c r="Q207"/>
      <c r="R207"/>
    </row>
    <row r="208" spans="2:18" x14ac:dyDescent="0.4">
      <c r="B208" s="1" t="s">
        <v>152</v>
      </c>
      <c r="C208" s="1" t="s">
        <v>34</v>
      </c>
      <c r="D208" s="1" t="s">
        <v>282</v>
      </c>
      <c r="E208" s="1" t="s">
        <v>906</v>
      </c>
      <c r="F208" s="1" t="s">
        <v>1007</v>
      </c>
      <c r="G208" s="1" t="s">
        <v>1106</v>
      </c>
      <c r="H208" s="1" t="s">
        <v>695</v>
      </c>
      <c r="I208" s="1" t="s">
        <v>788</v>
      </c>
      <c r="K208"/>
      <c r="L208"/>
      <c r="M208"/>
      <c r="N208"/>
      <c r="O208"/>
      <c r="P208"/>
      <c r="Q208"/>
      <c r="R208"/>
    </row>
    <row r="209" spans="1:18" x14ac:dyDescent="0.4">
      <c r="B209" s="1" t="s">
        <v>153</v>
      </c>
      <c r="C209" s="1" t="s">
        <v>31</v>
      </c>
      <c r="D209" s="1" t="s">
        <v>284</v>
      </c>
      <c r="E209" s="1" t="s">
        <v>908</v>
      </c>
      <c r="F209" s="1" t="s">
        <v>1009</v>
      </c>
      <c r="G209" s="1" t="s">
        <v>1108</v>
      </c>
      <c r="H209" s="1" t="s">
        <v>696</v>
      </c>
      <c r="I209" s="1" t="s">
        <v>790</v>
      </c>
      <c r="K209"/>
      <c r="L209"/>
      <c r="M209"/>
      <c r="N209"/>
      <c r="O209"/>
      <c r="P209"/>
      <c r="Q209"/>
      <c r="R209"/>
    </row>
    <row r="210" spans="1:18" x14ac:dyDescent="0.4">
      <c r="B210" s="1" t="s">
        <v>154</v>
      </c>
      <c r="C210" s="1" t="s">
        <v>1185</v>
      </c>
      <c r="D210" s="1" t="s">
        <v>285</v>
      </c>
      <c r="E210" s="1" t="s">
        <v>909</v>
      </c>
      <c r="F210" s="1" t="s">
        <v>1010</v>
      </c>
      <c r="G210" s="1" t="s">
        <v>1109</v>
      </c>
      <c r="H210" s="1" t="s">
        <v>697</v>
      </c>
      <c r="I210" s="1" t="s">
        <v>791</v>
      </c>
      <c r="K210"/>
      <c r="L210"/>
      <c r="M210"/>
      <c r="N210"/>
      <c r="O210"/>
      <c r="P210"/>
      <c r="Q210"/>
      <c r="R210"/>
    </row>
    <row r="211" spans="1:18" x14ac:dyDescent="0.4">
      <c r="B211" s="1" t="s">
        <v>155</v>
      </c>
      <c r="C211" s="1" t="s">
        <v>45</v>
      </c>
      <c r="D211" s="1" t="s">
        <v>286</v>
      </c>
      <c r="E211" s="1" t="s">
        <v>910</v>
      </c>
      <c r="F211" s="1" t="s">
        <v>1011</v>
      </c>
      <c r="G211" s="1" t="s">
        <v>1110</v>
      </c>
      <c r="H211" s="1" t="s">
        <v>698</v>
      </c>
      <c r="I211" s="1" t="s">
        <v>792</v>
      </c>
      <c r="K211"/>
      <c r="L211"/>
      <c r="M211"/>
      <c r="N211"/>
      <c r="O211"/>
      <c r="P211"/>
      <c r="Q211"/>
      <c r="R211"/>
    </row>
    <row r="212" spans="1:18" x14ac:dyDescent="0.4">
      <c r="B212" s="1" t="s">
        <v>156</v>
      </c>
      <c r="C212" s="1" t="s">
        <v>158</v>
      </c>
      <c r="D212" s="1" t="s">
        <v>158</v>
      </c>
      <c r="E212" s="1" t="s">
        <v>158</v>
      </c>
      <c r="F212" s="1" t="s">
        <v>158</v>
      </c>
      <c r="G212" s="1" t="s">
        <v>158</v>
      </c>
      <c r="H212" s="1" t="s">
        <v>158</v>
      </c>
      <c r="I212" s="1" t="s">
        <v>158</v>
      </c>
      <c r="K212"/>
      <c r="L212"/>
      <c r="M212"/>
      <c r="N212"/>
      <c r="O212"/>
      <c r="P212"/>
      <c r="Q212"/>
      <c r="R212"/>
    </row>
    <row r="213" spans="1:18" x14ac:dyDescent="0.4">
      <c r="B213" s="1" t="s">
        <v>296</v>
      </c>
      <c r="C213" s="1" t="s">
        <v>74</v>
      </c>
      <c r="D213" s="1" t="s">
        <v>595</v>
      </c>
      <c r="E213" s="1" t="s">
        <v>911</v>
      </c>
      <c r="F213" s="1" t="s">
        <v>1012</v>
      </c>
      <c r="G213" s="1" t="s">
        <v>1111</v>
      </c>
      <c r="H213" s="1" t="s">
        <v>699</v>
      </c>
      <c r="I213" s="1" t="s">
        <v>793</v>
      </c>
      <c r="K213"/>
      <c r="L213"/>
      <c r="M213"/>
      <c r="N213"/>
      <c r="O213"/>
      <c r="P213"/>
      <c r="Q213"/>
      <c r="R213"/>
    </row>
    <row r="214" spans="1:18" x14ac:dyDescent="0.4">
      <c r="B214" s="1" t="s">
        <v>297</v>
      </c>
      <c r="C214" s="1" t="s">
        <v>43</v>
      </c>
      <c r="D214" s="1" t="s">
        <v>596</v>
      </c>
      <c r="E214" s="1" t="s">
        <v>912</v>
      </c>
      <c r="F214" s="1" t="s">
        <v>1013</v>
      </c>
      <c r="G214" s="1" t="s">
        <v>1112</v>
      </c>
      <c r="H214" s="1" t="s">
        <v>700</v>
      </c>
      <c r="I214" s="1" t="s">
        <v>794</v>
      </c>
      <c r="K214"/>
      <c r="L214"/>
      <c r="M214"/>
      <c r="N214"/>
      <c r="O214"/>
      <c r="P214"/>
      <c r="Q214"/>
      <c r="R214"/>
    </row>
    <row r="215" spans="1:18" x14ac:dyDescent="0.4">
      <c r="B215" s="1" t="s">
        <v>298</v>
      </c>
      <c r="C215" s="1" t="s">
        <v>36</v>
      </c>
      <c r="D215" s="1" t="s">
        <v>597</v>
      </c>
      <c r="E215" s="1" t="s">
        <v>893</v>
      </c>
      <c r="F215" s="1" t="s">
        <v>992</v>
      </c>
      <c r="G215" s="1" t="s">
        <v>1113</v>
      </c>
      <c r="H215" s="1" t="s">
        <v>701</v>
      </c>
      <c r="I215" s="1" t="s">
        <v>795</v>
      </c>
      <c r="K215"/>
      <c r="L215"/>
      <c r="M215"/>
      <c r="N215"/>
      <c r="O215"/>
      <c r="P215"/>
      <c r="Q215"/>
      <c r="R215"/>
    </row>
    <row r="216" spans="1:18" x14ac:dyDescent="0.4">
      <c r="B216" s="1" t="s">
        <v>299</v>
      </c>
      <c r="C216" s="1" t="s">
        <v>292</v>
      </c>
      <c r="D216" s="1" t="s">
        <v>598</v>
      </c>
      <c r="E216" s="1" t="s">
        <v>913</v>
      </c>
      <c r="F216" s="1" t="s">
        <v>1014</v>
      </c>
      <c r="G216" s="1" t="s">
        <v>1114</v>
      </c>
      <c r="H216" s="1" t="s">
        <v>702</v>
      </c>
      <c r="I216" s="1" t="s">
        <v>796</v>
      </c>
      <c r="K216"/>
      <c r="L216"/>
      <c r="M216"/>
      <c r="N216"/>
      <c r="O216"/>
      <c r="P216"/>
      <c r="Q216"/>
      <c r="R216"/>
    </row>
    <row r="217" spans="1:18" x14ac:dyDescent="0.4">
      <c r="A217" s="28"/>
      <c r="B217" s="1" t="s">
        <v>300</v>
      </c>
      <c r="C217" s="1" t="s">
        <v>293</v>
      </c>
      <c r="D217" s="1" t="s">
        <v>599</v>
      </c>
      <c r="E217" s="1" t="s">
        <v>914</v>
      </c>
      <c r="F217" s="1" t="s">
        <v>1015</v>
      </c>
      <c r="G217" s="1" t="s">
        <v>1115</v>
      </c>
      <c r="H217" s="1" t="s">
        <v>703</v>
      </c>
      <c r="I217" s="1" t="s">
        <v>797</v>
      </c>
      <c r="K217"/>
      <c r="L217"/>
      <c r="M217"/>
      <c r="N217"/>
      <c r="O217"/>
      <c r="P217"/>
      <c r="Q217"/>
      <c r="R217"/>
    </row>
    <row r="218" spans="1:18" x14ac:dyDescent="0.4">
      <c r="B218" s="1" t="s">
        <v>301</v>
      </c>
      <c r="C218" s="1" t="s">
        <v>32</v>
      </c>
      <c r="D218" s="1" t="s">
        <v>600</v>
      </c>
      <c r="E218" s="1" t="s">
        <v>915</v>
      </c>
      <c r="F218" s="1" t="s">
        <v>1016</v>
      </c>
      <c r="G218" s="1" t="s">
        <v>1116</v>
      </c>
      <c r="H218" s="1" t="s">
        <v>704</v>
      </c>
      <c r="I218" s="1" t="s">
        <v>798</v>
      </c>
      <c r="K218"/>
      <c r="L218"/>
      <c r="M218"/>
      <c r="N218"/>
      <c r="O218"/>
      <c r="P218"/>
      <c r="Q218"/>
      <c r="R218"/>
    </row>
    <row r="219" spans="1:18" x14ac:dyDescent="0.4">
      <c r="B219" s="1" t="s">
        <v>302</v>
      </c>
      <c r="C219" s="1" t="s">
        <v>85</v>
      </c>
      <c r="D219" s="1" t="s">
        <v>601</v>
      </c>
      <c r="E219" s="1" t="s">
        <v>916</v>
      </c>
      <c r="F219" s="1" t="s">
        <v>1017</v>
      </c>
      <c r="G219" s="1" t="s">
        <v>1117</v>
      </c>
      <c r="H219" s="1" t="s">
        <v>705</v>
      </c>
      <c r="I219" s="1" t="s">
        <v>799</v>
      </c>
      <c r="K219"/>
      <c r="L219"/>
      <c r="M219"/>
      <c r="N219"/>
      <c r="O219"/>
      <c r="P219"/>
      <c r="Q219"/>
      <c r="R219"/>
    </row>
    <row r="220" spans="1:18" x14ac:dyDescent="0.4">
      <c r="B220" s="1" t="s">
        <v>303</v>
      </c>
      <c r="C220" s="1" t="s">
        <v>33</v>
      </c>
      <c r="D220" s="1" t="s">
        <v>602</v>
      </c>
      <c r="E220" s="1" t="s">
        <v>917</v>
      </c>
      <c r="F220" s="1" t="s">
        <v>1018</v>
      </c>
      <c r="G220" s="1" t="s">
        <v>1118</v>
      </c>
      <c r="H220" s="1" t="s">
        <v>706</v>
      </c>
      <c r="I220" s="1" t="s">
        <v>800</v>
      </c>
      <c r="K220"/>
      <c r="L220"/>
      <c r="M220"/>
      <c r="N220"/>
      <c r="O220"/>
      <c r="P220"/>
      <c r="Q220"/>
      <c r="R220"/>
    </row>
    <row r="221" spans="1:18" x14ac:dyDescent="0.4">
      <c r="B221" s="1" t="s">
        <v>304</v>
      </c>
      <c r="C221" s="1" t="s">
        <v>38</v>
      </c>
      <c r="D221" s="1" t="s">
        <v>603</v>
      </c>
      <c r="E221" s="1" t="s">
        <v>918</v>
      </c>
      <c r="F221" s="1" t="s">
        <v>1019</v>
      </c>
      <c r="G221" s="1" t="s">
        <v>1119</v>
      </c>
      <c r="H221" s="1" t="s">
        <v>707</v>
      </c>
      <c r="I221" s="1" t="s">
        <v>801</v>
      </c>
      <c r="K221"/>
      <c r="L221"/>
      <c r="M221"/>
      <c r="N221"/>
      <c r="O221"/>
      <c r="P221"/>
      <c r="Q221"/>
      <c r="R221"/>
    </row>
    <row r="222" spans="1:18" x14ac:dyDescent="0.4">
      <c r="B222" s="1" t="s">
        <v>305</v>
      </c>
      <c r="C222" s="1" t="s">
        <v>30</v>
      </c>
      <c r="D222" s="1" t="s">
        <v>604</v>
      </c>
      <c r="E222" s="1" t="s">
        <v>919</v>
      </c>
      <c r="F222" s="1" t="s">
        <v>1020</v>
      </c>
      <c r="G222" s="1" t="s">
        <v>1120</v>
      </c>
      <c r="H222" s="1" t="s">
        <v>684</v>
      </c>
      <c r="I222" s="1" t="s">
        <v>778</v>
      </c>
      <c r="K222"/>
      <c r="L222"/>
      <c r="M222"/>
      <c r="N222"/>
      <c r="O222"/>
      <c r="P222"/>
      <c r="Q222"/>
      <c r="R222"/>
    </row>
    <row r="223" spans="1:18" x14ac:dyDescent="0.4">
      <c r="B223" s="1" t="s">
        <v>306</v>
      </c>
      <c r="C223" s="1" t="s">
        <v>390</v>
      </c>
      <c r="D223" s="1" t="s">
        <v>605</v>
      </c>
      <c r="E223" s="1" t="s">
        <v>390</v>
      </c>
      <c r="F223" s="1" t="s">
        <v>1000</v>
      </c>
      <c r="G223" s="1" t="s">
        <v>1100</v>
      </c>
      <c r="H223" s="1" t="s">
        <v>687</v>
      </c>
      <c r="I223" s="1" t="s">
        <v>781</v>
      </c>
      <c r="K223"/>
      <c r="L223"/>
      <c r="M223"/>
      <c r="N223"/>
      <c r="O223"/>
      <c r="P223"/>
      <c r="Q223"/>
      <c r="R223"/>
    </row>
    <row r="224" spans="1:18" x14ac:dyDescent="0.4">
      <c r="B224" s="1" t="s">
        <v>307</v>
      </c>
      <c r="C224" s="1" t="s">
        <v>157</v>
      </c>
      <c r="D224" s="1" t="s">
        <v>157</v>
      </c>
      <c r="E224" s="1" t="s">
        <v>157</v>
      </c>
      <c r="F224" s="1" t="s">
        <v>157</v>
      </c>
      <c r="G224" s="1" t="s">
        <v>157</v>
      </c>
      <c r="H224" s="1" t="s">
        <v>157</v>
      </c>
      <c r="I224" s="1" t="s">
        <v>157</v>
      </c>
      <c r="K224"/>
      <c r="L224"/>
      <c r="M224"/>
      <c r="N224"/>
      <c r="O224"/>
      <c r="P224"/>
      <c r="Q224"/>
      <c r="R224"/>
    </row>
    <row r="225" spans="2:18" x14ac:dyDescent="0.4">
      <c r="B225" s="1" t="s">
        <v>308</v>
      </c>
      <c r="C225" s="1" t="s">
        <v>40</v>
      </c>
      <c r="D225" s="1" t="s">
        <v>606</v>
      </c>
      <c r="E225" s="1" t="s">
        <v>920</v>
      </c>
      <c r="F225" s="1" t="s">
        <v>1021</v>
      </c>
      <c r="G225" s="1" t="s">
        <v>1121</v>
      </c>
      <c r="H225" s="1" t="s">
        <v>708</v>
      </c>
      <c r="I225" s="1" t="s">
        <v>802</v>
      </c>
      <c r="L225"/>
      <c r="M225"/>
      <c r="N225"/>
      <c r="O225"/>
      <c r="P225"/>
      <c r="Q225"/>
      <c r="R225"/>
    </row>
    <row r="226" spans="2:18" x14ac:dyDescent="0.4">
      <c r="B226" s="1" t="s">
        <v>309</v>
      </c>
      <c r="C226" s="1" t="s">
        <v>37</v>
      </c>
      <c r="D226" s="1" t="s">
        <v>607</v>
      </c>
      <c r="E226" s="1" t="s">
        <v>901</v>
      </c>
      <c r="F226" s="1" t="s">
        <v>1002</v>
      </c>
      <c r="G226" s="1" t="s">
        <v>1122</v>
      </c>
      <c r="H226" s="1" t="s">
        <v>689</v>
      </c>
      <c r="I226" s="1" t="s">
        <v>783</v>
      </c>
      <c r="K226"/>
      <c r="L226"/>
      <c r="M226"/>
      <c r="N226"/>
      <c r="O226"/>
      <c r="P226"/>
      <c r="Q226"/>
      <c r="R226"/>
    </row>
    <row r="227" spans="2:18" x14ac:dyDescent="0.4">
      <c r="B227" s="1" t="s">
        <v>310</v>
      </c>
      <c r="C227" s="1" t="s">
        <v>39</v>
      </c>
      <c r="D227" s="1" t="s">
        <v>608</v>
      </c>
      <c r="E227" s="1" t="s">
        <v>921</v>
      </c>
      <c r="F227" s="1" t="s">
        <v>1022</v>
      </c>
      <c r="G227" s="1" t="s">
        <v>1123</v>
      </c>
      <c r="H227" s="1" t="s">
        <v>709</v>
      </c>
      <c r="I227" s="1" t="s">
        <v>803</v>
      </c>
      <c r="K227"/>
      <c r="L227"/>
      <c r="M227"/>
      <c r="N227"/>
      <c r="O227"/>
      <c r="P227"/>
      <c r="Q227"/>
      <c r="R227"/>
    </row>
    <row r="228" spans="2:18" x14ac:dyDescent="0.4">
      <c r="B228" s="1" t="s">
        <v>311</v>
      </c>
      <c r="C228" s="1" t="s">
        <v>22</v>
      </c>
      <c r="D228" s="1" t="s">
        <v>278</v>
      </c>
      <c r="E228" s="1" t="s">
        <v>902</v>
      </c>
      <c r="F228" s="1" t="s">
        <v>1003</v>
      </c>
      <c r="G228" s="1" t="s">
        <v>1103</v>
      </c>
      <c r="H228" s="1" t="s">
        <v>690</v>
      </c>
      <c r="I228" s="1" t="s">
        <v>784</v>
      </c>
      <c r="K228"/>
      <c r="L228"/>
      <c r="M228"/>
      <c r="N228"/>
      <c r="O228"/>
      <c r="P228"/>
      <c r="Q228"/>
      <c r="R228"/>
    </row>
    <row r="229" spans="2:18" x14ac:dyDescent="0.4">
      <c r="B229" s="1" t="s">
        <v>312</v>
      </c>
      <c r="C229" s="1" t="s">
        <v>23</v>
      </c>
      <c r="D229" s="1" t="s">
        <v>281</v>
      </c>
      <c r="E229" s="1" t="s">
        <v>905</v>
      </c>
      <c r="F229" s="1" t="s">
        <v>1006</v>
      </c>
      <c r="G229" s="1" t="s">
        <v>1124</v>
      </c>
      <c r="H229" s="1" t="s">
        <v>693</v>
      </c>
      <c r="I229" s="1" t="s">
        <v>787</v>
      </c>
      <c r="K229"/>
      <c r="L229"/>
      <c r="M229"/>
      <c r="N229"/>
      <c r="O229"/>
      <c r="P229"/>
      <c r="Q229"/>
      <c r="R229"/>
    </row>
    <row r="230" spans="2:18" x14ac:dyDescent="0.4">
      <c r="B230" s="1" t="s">
        <v>313</v>
      </c>
      <c r="C230" s="1" t="s">
        <v>27</v>
      </c>
      <c r="D230" s="1" t="s">
        <v>609</v>
      </c>
      <c r="E230" s="1" t="s">
        <v>903</v>
      </c>
      <c r="F230" s="1" t="s">
        <v>1004</v>
      </c>
      <c r="G230" s="1" t="s">
        <v>1125</v>
      </c>
      <c r="H230" s="1" t="s">
        <v>691</v>
      </c>
      <c r="I230" s="1" t="s">
        <v>27</v>
      </c>
      <c r="K230"/>
      <c r="L230"/>
      <c r="M230"/>
      <c r="N230"/>
      <c r="O230"/>
      <c r="P230"/>
      <c r="Q230"/>
      <c r="R230"/>
    </row>
    <row r="231" spans="2:18" x14ac:dyDescent="0.4">
      <c r="B231" s="1" t="s">
        <v>314</v>
      </c>
      <c r="C231" s="1" t="s">
        <v>294</v>
      </c>
      <c r="D231" s="1" t="s">
        <v>610</v>
      </c>
      <c r="E231" s="1" t="s">
        <v>922</v>
      </c>
      <c r="F231" s="1" t="s">
        <v>1023</v>
      </c>
      <c r="G231" s="1" t="s">
        <v>1126</v>
      </c>
      <c r="H231" s="1" t="s">
        <v>710</v>
      </c>
      <c r="I231" s="1" t="s">
        <v>804</v>
      </c>
      <c r="K231"/>
      <c r="L231"/>
      <c r="M231"/>
      <c r="N231"/>
      <c r="O231"/>
      <c r="P231"/>
      <c r="Q231"/>
      <c r="R231"/>
    </row>
    <row r="232" spans="2:18" x14ac:dyDescent="0.4">
      <c r="B232" s="1" t="s">
        <v>315</v>
      </c>
      <c r="C232" s="1" t="s">
        <v>295</v>
      </c>
      <c r="D232" s="1" t="s">
        <v>611</v>
      </c>
      <c r="E232" s="1" t="s">
        <v>923</v>
      </c>
      <c r="F232" s="1" t="s">
        <v>1024</v>
      </c>
      <c r="G232" s="1" t="s">
        <v>1127</v>
      </c>
      <c r="H232" s="1" t="s">
        <v>711</v>
      </c>
      <c r="I232" s="1" t="s">
        <v>805</v>
      </c>
      <c r="K232"/>
      <c r="L232"/>
      <c r="M232"/>
      <c r="N232"/>
      <c r="O232"/>
      <c r="P232"/>
      <c r="Q232"/>
      <c r="R232"/>
    </row>
    <row r="233" spans="2:18" x14ac:dyDescent="0.4">
      <c r="B233" s="1" t="s">
        <v>389</v>
      </c>
      <c r="C233" s="1" t="s">
        <v>47</v>
      </c>
      <c r="D233" s="1" t="s">
        <v>47</v>
      </c>
      <c r="E233" s="1" t="s">
        <v>47</v>
      </c>
      <c r="F233" s="1" t="s">
        <v>47</v>
      </c>
      <c r="G233" s="1" t="s">
        <v>47</v>
      </c>
      <c r="H233" s="1" t="s">
        <v>47</v>
      </c>
      <c r="I233" s="1" t="s">
        <v>47</v>
      </c>
      <c r="K233"/>
      <c r="L233"/>
      <c r="M233"/>
      <c r="N233"/>
      <c r="O233"/>
      <c r="P233"/>
      <c r="Q233"/>
      <c r="R233"/>
    </row>
    <row r="234" spans="2:18" x14ac:dyDescent="0.4">
      <c r="B234" s="1" t="s">
        <v>391</v>
      </c>
      <c r="C234" s="1" t="s">
        <v>49</v>
      </c>
      <c r="D234" s="1" t="s">
        <v>612</v>
      </c>
      <c r="E234" s="1" t="s">
        <v>924</v>
      </c>
      <c r="F234" s="1" t="s">
        <v>1025</v>
      </c>
      <c r="G234" s="1" t="s">
        <v>1128</v>
      </c>
      <c r="H234" s="1" t="s">
        <v>712</v>
      </c>
      <c r="I234" s="1" t="s">
        <v>806</v>
      </c>
      <c r="K234"/>
      <c r="L234"/>
      <c r="M234"/>
      <c r="N234"/>
      <c r="O234"/>
      <c r="P234"/>
      <c r="Q234"/>
      <c r="R234"/>
    </row>
    <row r="235" spans="2:18" x14ac:dyDescent="0.4">
      <c r="B235" s="1" t="s">
        <v>392</v>
      </c>
      <c r="C235" s="1" t="s">
        <v>87</v>
      </c>
      <c r="D235" s="1" t="s">
        <v>613</v>
      </c>
      <c r="E235" s="1" t="s">
        <v>925</v>
      </c>
      <c r="F235" s="1" t="s">
        <v>1026</v>
      </c>
      <c r="G235" s="1" t="s">
        <v>1129</v>
      </c>
      <c r="H235" s="1" t="s">
        <v>713</v>
      </c>
      <c r="I235" s="1" t="s">
        <v>807</v>
      </c>
      <c r="K235"/>
      <c r="L235"/>
      <c r="M235"/>
      <c r="N235"/>
      <c r="O235"/>
      <c r="P235"/>
      <c r="Q235"/>
      <c r="R235"/>
    </row>
    <row r="236" spans="2:18" x14ac:dyDescent="0.4">
      <c r="B236" s="1" t="s">
        <v>393</v>
      </c>
      <c r="C236" s="1" t="s">
        <v>60</v>
      </c>
      <c r="D236" s="1" t="s">
        <v>614</v>
      </c>
      <c r="E236" s="1" t="s">
        <v>926</v>
      </c>
      <c r="F236" s="1" t="s">
        <v>1027</v>
      </c>
      <c r="G236" s="1" t="s">
        <v>1130</v>
      </c>
      <c r="H236" s="1" t="s">
        <v>714</v>
      </c>
      <c r="I236" s="1" t="s">
        <v>808</v>
      </c>
      <c r="K236"/>
      <c r="L236"/>
      <c r="M236"/>
      <c r="N236"/>
      <c r="O236"/>
      <c r="P236"/>
      <c r="Q236"/>
      <c r="R236"/>
    </row>
    <row r="237" spans="2:18" x14ac:dyDescent="0.4">
      <c r="B237" s="1" t="s">
        <v>394</v>
      </c>
      <c r="C237" s="1" t="s">
        <v>1187</v>
      </c>
      <c r="D237" s="1" t="s">
        <v>615</v>
      </c>
      <c r="E237" s="1" t="s">
        <v>927</v>
      </c>
      <c r="F237" s="1" t="s">
        <v>1028</v>
      </c>
      <c r="G237" s="1" t="s">
        <v>1131</v>
      </c>
      <c r="H237" s="1" t="s">
        <v>715</v>
      </c>
      <c r="I237" s="1" t="s">
        <v>809</v>
      </c>
      <c r="K237"/>
      <c r="L237"/>
      <c r="M237"/>
      <c r="N237"/>
      <c r="O237"/>
      <c r="P237"/>
      <c r="Q237"/>
      <c r="R237"/>
    </row>
    <row r="238" spans="2:18" x14ac:dyDescent="0.4">
      <c r="B238" s="1" t="s">
        <v>395</v>
      </c>
      <c r="C238" s="1" t="s">
        <v>1188</v>
      </c>
      <c r="D238" s="1" t="s">
        <v>616</v>
      </c>
      <c r="E238" s="1" t="s">
        <v>928</v>
      </c>
      <c r="F238" s="1" t="s">
        <v>1029</v>
      </c>
      <c r="G238" s="1" t="s">
        <v>1132</v>
      </c>
      <c r="H238" s="1" t="s">
        <v>716</v>
      </c>
      <c r="I238" s="1" t="s">
        <v>810</v>
      </c>
      <c r="K238"/>
      <c r="L238"/>
      <c r="M238"/>
      <c r="N238"/>
      <c r="O238"/>
      <c r="P238"/>
      <c r="Q238"/>
      <c r="R238"/>
    </row>
    <row r="239" spans="2:18" x14ac:dyDescent="0.4">
      <c r="B239" s="1" t="s">
        <v>396</v>
      </c>
      <c r="C239" s="1" t="s">
        <v>86</v>
      </c>
      <c r="D239" s="1" t="s">
        <v>617</v>
      </c>
      <c r="E239" s="1" t="s">
        <v>929</v>
      </c>
      <c r="F239" s="1" t="s">
        <v>1030</v>
      </c>
      <c r="G239" s="1" t="s">
        <v>1133</v>
      </c>
      <c r="H239" s="1" t="s">
        <v>717</v>
      </c>
      <c r="I239" s="1" t="s">
        <v>811</v>
      </c>
      <c r="K239"/>
      <c r="L239"/>
      <c r="M239"/>
      <c r="N239"/>
      <c r="O239"/>
      <c r="P239"/>
      <c r="Q239"/>
      <c r="R239"/>
    </row>
    <row r="240" spans="2:18" x14ac:dyDescent="0.4">
      <c r="B240" s="1" t="s">
        <v>397</v>
      </c>
      <c r="C240" s="1" t="s">
        <v>48</v>
      </c>
      <c r="D240" s="1" t="s">
        <v>618</v>
      </c>
      <c r="E240" s="1" t="s">
        <v>930</v>
      </c>
      <c r="F240" s="1" t="s">
        <v>1031</v>
      </c>
      <c r="G240" s="1" t="s">
        <v>1134</v>
      </c>
      <c r="H240" s="1" t="s">
        <v>719</v>
      </c>
      <c r="I240" s="1" t="s">
        <v>813</v>
      </c>
      <c r="K240"/>
      <c r="L240"/>
      <c r="M240"/>
      <c r="N240"/>
      <c r="O240"/>
      <c r="P240"/>
      <c r="Q240"/>
      <c r="R240"/>
    </row>
    <row r="241" spans="2:18" x14ac:dyDescent="0.4">
      <c r="B241" s="1" t="s">
        <v>398</v>
      </c>
      <c r="C241" s="1" t="s">
        <v>51</v>
      </c>
      <c r="D241" s="1" t="s">
        <v>619</v>
      </c>
      <c r="E241" s="1" t="s">
        <v>931</v>
      </c>
      <c r="F241" s="1" t="s">
        <v>1032</v>
      </c>
      <c r="G241" s="1" t="s">
        <v>1135</v>
      </c>
      <c r="H241" s="1" t="s">
        <v>720</v>
      </c>
      <c r="I241" s="1" t="s">
        <v>814</v>
      </c>
      <c r="K241"/>
      <c r="L241"/>
      <c r="M241"/>
      <c r="N241"/>
      <c r="O241"/>
      <c r="P241"/>
      <c r="Q241"/>
      <c r="R241"/>
    </row>
    <row r="242" spans="2:18" x14ac:dyDescent="0.4">
      <c r="B242" s="1" t="s">
        <v>399</v>
      </c>
      <c r="C242" s="1" t="s">
        <v>50</v>
      </c>
      <c r="D242" s="1" t="s">
        <v>620</v>
      </c>
      <c r="E242" s="1" t="s">
        <v>932</v>
      </c>
      <c r="F242" s="1" t="s">
        <v>1033</v>
      </c>
      <c r="G242" s="1" t="s">
        <v>1136</v>
      </c>
      <c r="H242" s="1" t="s">
        <v>721</v>
      </c>
      <c r="I242" s="1" t="s">
        <v>815</v>
      </c>
      <c r="K242"/>
      <c r="L242"/>
      <c r="M242"/>
      <c r="N242"/>
      <c r="O242"/>
      <c r="P242"/>
      <c r="Q242"/>
      <c r="R242"/>
    </row>
    <row r="243" spans="2:18" x14ac:dyDescent="0.4">
      <c r="B243" s="1" t="s">
        <v>400</v>
      </c>
      <c r="C243" s="1" t="s">
        <v>52</v>
      </c>
      <c r="D243" s="1" t="s">
        <v>621</v>
      </c>
      <c r="E243" s="1" t="s">
        <v>933</v>
      </c>
      <c r="F243" s="1" t="s">
        <v>1034</v>
      </c>
      <c r="G243" s="1" t="s">
        <v>1137</v>
      </c>
      <c r="H243" s="1" t="s">
        <v>722</v>
      </c>
      <c r="I243" s="1" t="s">
        <v>816</v>
      </c>
      <c r="K243"/>
      <c r="L243"/>
      <c r="M243"/>
      <c r="N243"/>
      <c r="O243"/>
      <c r="P243"/>
      <c r="Q243"/>
      <c r="R243"/>
    </row>
    <row r="244" spans="2:18" x14ac:dyDescent="0.4">
      <c r="B244" s="1" t="s">
        <v>401</v>
      </c>
      <c r="C244" s="1" t="s">
        <v>53</v>
      </c>
      <c r="D244" s="1" t="s">
        <v>622</v>
      </c>
      <c r="E244" s="1" t="s">
        <v>934</v>
      </c>
      <c r="F244" s="1" t="s">
        <v>1035</v>
      </c>
      <c r="G244" s="1" t="s">
        <v>1138</v>
      </c>
      <c r="H244" s="1" t="s">
        <v>723</v>
      </c>
      <c r="I244" s="1" t="s">
        <v>817</v>
      </c>
      <c r="K244"/>
      <c r="L244"/>
      <c r="M244"/>
      <c r="N244"/>
      <c r="O244"/>
      <c r="P244"/>
      <c r="Q244"/>
      <c r="R244"/>
    </row>
    <row r="245" spans="2:18" x14ac:dyDescent="0.4">
      <c r="B245" s="1" t="s">
        <v>402</v>
      </c>
      <c r="C245" s="1" t="s">
        <v>31</v>
      </c>
      <c r="D245" s="1" t="s">
        <v>284</v>
      </c>
      <c r="E245" s="1" t="s">
        <v>908</v>
      </c>
      <c r="F245" s="1" t="s">
        <v>1009</v>
      </c>
      <c r="G245" s="1" t="s">
        <v>1139</v>
      </c>
      <c r="H245" s="1" t="s">
        <v>696</v>
      </c>
      <c r="I245" s="1" t="s">
        <v>790</v>
      </c>
      <c r="K245"/>
      <c r="L245"/>
      <c r="M245"/>
      <c r="N245"/>
      <c r="O245"/>
      <c r="P245"/>
      <c r="Q245"/>
      <c r="R245"/>
    </row>
    <row r="246" spans="2:18" x14ac:dyDescent="0.4">
      <c r="B246" s="1" t="s">
        <v>403</v>
      </c>
      <c r="C246" s="1" t="s">
        <v>55</v>
      </c>
      <c r="D246" s="1" t="s">
        <v>623</v>
      </c>
      <c r="E246" s="1" t="s">
        <v>935</v>
      </c>
      <c r="F246" s="1" t="s">
        <v>1036</v>
      </c>
      <c r="G246" s="1" t="s">
        <v>1140</v>
      </c>
      <c r="H246" s="1" t="s">
        <v>718</v>
      </c>
      <c r="I246" s="1" t="s">
        <v>812</v>
      </c>
      <c r="K246"/>
      <c r="L246"/>
      <c r="M246"/>
      <c r="N246"/>
      <c r="O246"/>
      <c r="P246"/>
      <c r="Q246"/>
      <c r="R246"/>
    </row>
    <row r="247" spans="2:18" x14ac:dyDescent="0.4">
      <c r="B247" s="1" t="s">
        <v>404</v>
      </c>
      <c r="C247" s="1" t="s">
        <v>54</v>
      </c>
      <c r="D247" s="1" t="s">
        <v>624</v>
      </c>
      <c r="E247" s="1" t="s">
        <v>936</v>
      </c>
      <c r="F247" s="1" t="s">
        <v>1037</v>
      </c>
      <c r="G247" s="1" t="s">
        <v>54</v>
      </c>
      <c r="H247" s="1" t="s">
        <v>724</v>
      </c>
      <c r="I247" s="1" t="s">
        <v>818</v>
      </c>
      <c r="K247"/>
      <c r="L247"/>
      <c r="M247"/>
      <c r="N247"/>
      <c r="O247"/>
      <c r="P247"/>
      <c r="Q247"/>
      <c r="R247"/>
    </row>
    <row r="248" spans="2:18" x14ac:dyDescent="0.4">
      <c r="B248" s="1" t="s">
        <v>405</v>
      </c>
      <c r="C248" s="1" t="s">
        <v>63</v>
      </c>
      <c r="D248" s="1" t="s">
        <v>625</v>
      </c>
      <c r="E248" s="1" t="s">
        <v>937</v>
      </c>
      <c r="F248" s="1" t="s">
        <v>1038</v>
      </c>
      <c r="G248" s="1" t="s">
        <v>1141</v>
      </c>
      <c r="H248" s="1" t="s">
        <v>725</v>
      </c>
      <c r="I248" s="1" t="s">
        <v>819</v>
      </c>
      <c r="K248"/>
      <c r="L248"/>
      <c r="M248"/>
      <c r="N248"/>
      <c r="O248"/>
      <c r="P248"/>
      <c r="Q248"/>
      <c r="R248"/>
    </row>
    <row r="249" spans="2:18" x14ac:dyDescent="0.4">
      <c r="B249" s="1" t="s">
        <v>406</v>
      </c>
      <c r="C249" s="1" t="s">
        <v>64</v>
      </c>
      <c r="D249" s="1" t="s">
        <v>626</v>
      </c>
      <c r="E249" s="1" t="s">
        <v>938</v>
      </c>
      <c r="F249" s="1" t="s">
        <v>1039</v>
      </c>
      <c r="G249" s="1" t="s">
        <v>1142</v>
      </c>
      <c r="H249" s="1" t="s">
        <v>726</v>
      </c>
      <c r="I249" s="1" t="s">
        <v>820</v>
      </c>
      <c r="K249"/>
      <c r="L249"/>
      <c r="M249"/>
      <c r="N249"/>
      <c r="O249"/>
      <c r="P249"/>
      <c r="Q249"/>
      <c r="R249"/>
    </row>
    <row r="250" spans="2:18" x14ac:dyDescent="0.4">
      <c r="B250" s="1" t="s">
        <v>407</v>
      </c>
      <c r="C250" s="1" t="s">
        <v>91</v>
      </c>
      <c r="D250" s="1" t="s">
        <v>627</v>
      </c>
      <c r="E250" s="1" t="s">
        <v>939</v>
      </c>
      <c r="F250" s="1" t="s">
        <v>1040</v>
      </c>
      <c r="G250" s="1" t="s">
        <v>1143</v>
      </c>
      <c r="H250" s="1" t="s">
        <v>727</v>
      </c>
      <c r="I250" s="1" t="s">
        <v>821</v>
      </c>
      <c r="K250"/>
      <c r="L250"/>
      <c r="M250"/>
      <c r="N250"/>
      <c r="O250"/>
      <c r="P250"/>
      <c r="Q250"/>
      <c r="R250"/>
    </row>
    <row r="251" spans="2:18" x14ac:dyDescent="0.4">
      <c r="B251" s="1" t="s">
        <v>408</v>
      </c>
      <c r="C251" s="1" t="s">
        <v>92</v>
      </c>
      <c r="D251" s="1" t="s">
        <v>628</v>
      </c>
      <c r="E251" s="1" t="s">
        <v>940</v>
      </c>
      <c r="F251" s="1" t="s">
        <v>1041</v>
      </c>
      <c r="G251" s="1" t="s">
        <v>1144</v>
      </c>
      <c r="H251" s="1" t="s">
        <v>728</v>
      </c>
      <c r="I251" s="1" t="s">
        <v>822</v>
      </c>
      <c r="K251"/>
      <c r="L251"/>
      <c r="M251"/>
      <c r="N251"/>
      <c r="O251"/>
      <c r="P251"/>
      <c r="Q251"/>
      <c r="R251"/>
    </row>
    <row r="252" spans="2:18" x14ac:dyDescent="0.4">
      <c r="B252" s="1" t="s">
        <v>409</v>
      </c>
      <c r="C252" s="1" t="s">
        <v>88</v>
      </c>
      <c r="D252" s="1" t="s">
        <v>629</v>
      </c>
      <c r="E252" s="1" t="s">
        <v>941</v>
      </c>
      <c r="F252" s="1" t="s">
        <v>1042</v>
      </c>
      <c r="G252" s="1" t="s">
        <v>1145</v>
      </c>
      <c r="H252" s="1" t="s">
        <v>729</v>
      </c>
      <c r="I252" s="1" t="s">
        <v>823</v>
      </c>
      <c r="K252"/>
      <c r="L252"/>
      <c r="M252"/>
      <c r="N252"/>
      <c r="O252"/>
      <c r="P252"/>
      <c r="Q252"/>
      <c r="R252"/>
    </row>
    <row r="253" spans="2:18" x14ac:dyDescent="0.4">
      <c r="B253" s="1" t="s">
        <v>410</v>
      </c>
      <c r="C253" s="1" t="s">
        <v>1193</v>
      </c>
      <c r="D253" s="1" t="s">
        <v>1194</v>
      </c>
      <c r="E253" s="1" t="s">
        <v>942</v>
      </c>
      <c r="F253" s="1" t="s">
        <v>1195</v>
      </c>
      <c r="G253" s="1" t="s">
        <v>1196</v>
      </c>
      <c r="H253" s="1" t="s">
        <v>1197</v>
      </c>
      <c r="I253" s="1" t="s">
        <v>824</v>
      </c>
      <c r="K253"/>
      <c r="L253"/>
    </row>
    <row r="254" spans="2:18" x14ac:dyDescent="0.4">
      <c r="B254" s="1" t="s">
        <v>411</v>
      </c>
      <c r="C254" s="1" t="s">
        <v>61</v>
      </c>
      <c r="D254" s="1" t="s">
        <v>630</v>
      </c>
      <c r="E254" s="1" t="s">
        <v>61</v>
      </c>
      <c r="F254" s="1" t="s">
        <v>1043</v>
      </c>
      <c r="G254" s="1" t="s">
        <v>1146</v>
      </c>
      <c r="H254" s="1" t="s">
        <v>730</v>
      </c>
      <c r="I254" s="1" t="s">
        <v>825</v>
      </c>
      <c r="K254"/>
      <c r="L254"/>
    </row>
    <row r="255" spans="2:18" x14ac:dyDescent="0.4">
      <c r="B255" s="1" t="s">
        <v>412</v>
      </c>
      <c r="C255" s="1" t="s">
        <v>62</v>
      </c>
      <c r="D255" s="1" t="s">
        <v>631</v>
      </c>
      <c r="E255" s="1" t="s">
        <v>943</v>
      </c>
      <c r="F255" s="1" t="s">
        <v>1044</v>
      </c>
      <c r="G255" s="1" t="s">
        <v>1147</v>
      </c>
      <c r="H255" s="1" t="s">
        <v>62</v>
      </c>
      <c r="I255" s="1" t="s">
        <v>826</v>
      </c>
      <c r="K255"/>
      <c r="L255"/>
    </row>
    <row r="256" spans="2:18" x14ac:dyDescent="0.4">
      <c r="B256" s="1" t="s">
        <v>413</v>
      </c>
      <c r="C256" s="1" t="s">
        <v>67</v>
      </c>
      <c r="D256" s="1" t="s">
        <v>632</v>
      </c>
      <c r="E256" s="1" t="s">
        <v>944</v>
      </c>
      <c r="F256" s="1" t="s">
        <v>1045</v>
      </c>
      <c r="G256" s="1" t="s">
        <v>1148</v>
      </c>
      <c r="H256" s="1" t="s">
        <v>731</v>
      </c>
      <c r="I256" s="1" t="s">
        <v>827</v>
      </c>
      <c r="K256"/>
      <c r="L256"/>
    </row>
    <row r="257" spans="2:12" x14ac:dyDescent="0.4">
      <c r="B257" s="1" t="s">
        <v>414</v>
      </c>
      <c r="C257" s="1" t="s">
        <v>66</v>
      </c>
      <c r="D257" s="1" t="s">
        <v>633</v>
      </c>
      <c r="E257" s="1" t="s">
        <v>945</v>
      </c>
      <c r="F257" s="1" t="s">
        <v>1046</v>
      </c>
      <c r="G257" s="1" t="s">
        <v>1149</v>
      </c>
      <c r="H257" s="1" t="s">
        <v>732</v>
      </c>
      <c r="I257" s="1" t="s">
        <v>828</v>
      </c>
      <c r="K257"/>
      <c r="L257"/>
    </row>
    <row r="258" spans="2:12" x14ac:dyDescent="0.4">
      <c r="B258" s="1" t="s">
        <v>415</v>
      </c>
      <c r="C258" s="1" t="s">
        <v>68</v>
      </c>
      <c r="D258" s="1" t="s">
        <v>634</v>
      </c>
      <c r="E258" s="1" t="s">
        <v>946</v>
      </c>
      <c r="F258" s="1" t="s">
        <v>1047</v>
      </c>
      <c r="G258" s="1" t="s">
        <v>1150</v>
      </c>
      <c r="H258" s="1" t="s">
        <v>733</v>
      </c>
      <c r="I258" s="1" t="s">
        <v>829</v>
      </c>
      <c r="K258"/>
      <c r="L258"/>
    </row>
    <row r="259" spans="2:12" x14ac:dyDescent="0.4">
      <c r="B259" s="1" t="s">
        <v>416</v>
      </c>
      <c r="C259" s="1" t="s">
        <v>1189</v>
      </c>
      <c r="D259" s="1" t="s">
        <v>635</v>
      </c>
      <c r="E259" s="1" t="s">
        <v>947</v>
      </c>
      <c r="F259" s="1" t="s">
        <v>1048</v>
      </c>
      <c r="G259" s="1" t="s">
        <v>1151</v>
      </c>
      <c r="H259" s="1" t="s">
        <v>734</v>
      </c>
      <c r="I259" s="1" t="s">
        <v>830</v>
      </c>
      <c r="K259"/>
      <c r="L259"/>
    </row>
    <row r="260" spans="2:12" x14ac:dyDescent="0.4">
      <c r="B260" s="1" t="s">
        <v>417</v>
      </c>
      <c r="C260" s="1" t="s">
        <v>89</v>
      </c>
      <c r="D260" s="1" t="s">
        <v>636</v>
      </c>
      <c r="E260" s="1" t="s">
        <v>948</v>
      </c>
      <c r="F260" s="1" t="s">
        <v>1049</v>
      </c>
      <c r="G260" s="1" t="s">
        <v>1152</v>
      </c>
      <c r="H260" s="1" t="s">
        <v>735</v>
      </c>
      <c r="I260" s="1" t="s">
        <v>831</v>
      </c>
      <c r="K260"/>
      <c r="L260"/>
    </row>
    <row r="261" spans="2:12" x14ac:dyDescent="0.4">
      <c r="B261" s="1" t="s">
        <v>418</v>
      </c>
      <c r="C261" s="1" t="s">
        <v>27</v>
      </c>
      <c r="D261" s="1" t="s">
        <v>609</v>
      </c>
      <c r="E261" s="1" t="s">
        <v>903</v>
      </c>
      <c r="F261" s="1" t="s">
        <v>1050</v>
      </c>
      <c r="G261" s="1" t="s">
        <v>1153</v>
      </c>
      <c r="H261" s="1" t="s">
        <v>691</v>
      </c>
      <c r="I261" s="1" t="s">
        <v>785</v>
      </c>
      <c r="K261"/>
      <c r="L261"/>
    </row>
    <row r="262" spans="2:12" x14ac:dyDescent="0.4">
      <c r="B262" s="1" t="s">
        <v>419</v>
      </c>
      <c r="C262" s="1" t="s">
        <v>22</v>
      </c>
      <c r="D262" s="1" t="s">
        <v>278</v>
      </c>
      <c r="E262" s="1" t="s">
        <v>902</v>
      </c>
      <c r="F262" s="1" t="s">
        <v>1003</v>
      </c>
      <c r="G262" s="1" t="s">
        <v>1154</v>
      </c>
      <c r="H262" s="1" t="s">
        <v>690</v>
      </c>
      <c r="I262" s="1" t="s">
        <v>784</v>
      </c>
      <c r="K262"/>
      <c r="L262"/>
    </row>
    <row r="263" spans="2:12" x14ac:dyDescent="0.4">
      <c r="B263" s="1" t="s">
        <v>420</v>
      </c>
      <c r="C263" s="1" t="s">
        <v>23</v>
      </c>
      <c r="D263" s="1" t="s">
        <v>281</v>
      </c>
      <c r="E263" s="1" t="s">
        <v>905</v>
      </c>
      <c r="F263" s="1" t="s">
        <v>1006</v>
      </c>
      <c r="G263" s="1" t="s">
        <v>1006</v>
      </c>
      <c r="H263" s="1" t="s">
        <v>693</v>
      </c>
      <c r="I263" s="1" t="s">
        <v>787</v>
      </c>
      <c r="K263"/>
      <c r="L263"/>
    </row>
    <row r="264" spans="2:12" x14ac:dyDescent="0.4">
      <c r="B264" s="1" t="s">
        <v>421</v>
      </c>
      <c r="C264" s="1" t="s">
        <v>56</v>
      </c>
      <c r="D264" s="1" t="s">
        <v>637</v>
      </c>
      <c r="E264" s="1" t="s">
        <v>56</v>
      </c>
      <c r="F264" s="1" t="s">
        <v>1051</v>
      </c>
      <c r="G264" s="1" t="s">
        <v>1155</v>
      </c>
      <c r="H264" s="1" t="s">
        <v>736</v>
      </c>
      <c r="I264" s="1" t="s">
        <v>832</v>
      </c>
      <c r="K264"/>
      <c r="L264"/>
    </row>
    <row r="265" spans="2:12" x14ac:dyDescent="0.4">
      <c r="B265" s="1" t="s">
        <v>422</v>
      </c>
      <c r="C265" s="1" t="s">
        <v>57</v>
      </c>
      <c r="D265" s="1" t="s">
        <v>638</v>
      </c>
      <c r="E265" s="1" t="s">
        <v>949</v>
      </c>
      <c r="F265" s="1" t="s">
        <v>1052</v>
      </c>
      <c r="G265" s="1" t="s">
        <v>1156</v>
      </c>
      <c r="H265" s="1" t="s">
        <v>737</v>
      </c>
      <c r="I265" s="1" t="s">
        <v>833</v>
      </c>
      <c r="K265"/>
      <c r="L265"/>
    </row>
    <row r="266" spans="2:12" x14ac:dyDescent="0.4">
      <c r="B266" s="1" t="s">
        <v>423</v>
      </c>
      <c r="C266" s="1" t="s">
        <v>58</v>
      </c>
      <c r="D266" s="1" t="s">
        <v>639</v>
      </c>
      <c r="E266" s="1" t="s">
        <v>950</v>
      </c>
      <c r="F266" s="1" t="s">
        <v>1053</v>
      </c>
      <c r="G266" s="1" t="s">
        <v>1157</v>
      </c>
      <c r="H266" s="1" t="s">
        <v>738</v>
      </c>
      <c r="I266" s="1" t="s">
        <v>834</v>
      </c>
      <c r="K266"/>
      <c r="L266"/>
    </row>
    <row r="267" spans="2:12" x14ac:dyDescent="0.4">
      <c r="B267" s="1" t="s">
        <v>424</v>
      </c>
      <c r="C267" s="1" t="s">
        <v>59</v>
      </c>
      <c r="D267" s="1" t="s">
        <v>640</v>
      </c>
      <c r="E267" s="1" t="s">
        <v>951</v>
      </c>
      <c r="F267" s="1" t="s">
        <v>1054</v>
      </c>
      <c r="G267" s="1" t="s">
        <v>1158</v>
      </c>
      <c r="H267" s="1" t="s">
        <v>739</v>
      </c>
      <c r="I267" s="1" t="s">
        <v>835</v>
      </c>
      <c r="K267"/>
      <c r="L267"/>
    </row>
    <row r="268" spans="2:12" x14ac:dyDescent="0.4">
      <c r="B268" s="1" t="s">
        <v>520</v>
      </c>
      <c r="C268" s="1" t="s">
        <v>1177</v>
      </c>
      <c r="D268" s="1" t="s">
        <v>1179</v>
      </c>
      <c r="E268" s="1" t="s">
        <v>1180</v>
      </c>
      <c r="F268" s="1" t="s">
        <v>1181</v>
      </c>
      <c r="G268" s="1" t="s">
        <v>1182</v>
      </c>
      <c r="H268" s="1" t="s">
        <v>1183</v>
      </c>
      <c r="I268" s="1" t="s">
        <v>1184</v>
      </c>
      <c r="K268"/>
      <c r="L268"/>
    </row>
    <row r="269" spans="2:12" x14ac:dyDescent="0.4">
      <c r="B269" s="1" t="s">
        <v>521</v>
      </c>
      <c r="C269" s="1" t="s">
        <v>1178</v>
      </c>
      <c r="D269" s="1" t="s">
        <v>1178</v>
      </c>
      <c r="E269" s="1" t="s">
        <v>1178</v>
      </c>
      <c r="F269" s="1" t="s">
        <v>1178</v>
      </c>
      <c r="G269" s="1" t="s">
        <v>1178</v>
      </c>
      <c r="H269" s="1" t="s">
        <v>1178</v>
      </c>
      <c r="I269" s="1" t="s">
        <v>1178</v>
      </c>
      <c r="K269"/>
      <c r="L269"/>
    </row>
    <row r="270" spans="2:12" x14ac:dyDescent="0.4">
      <c r="B270" s="1" t="s">
        <v>522</v>
      </c>
      <c r="C270" s="1" t="s">
        <v>93</v>
      </c>
      <c r="D270" s="1" t="s">
        <v>642</v>
      </c>
      <c r="E270" s="1" t="s">
        <v>952</v>
      </c>
      <c r="F270" s="1" t="s">
        <v>1055</v>
      </c>
      <c r="G270" s="1" t="s">
        <v>1159</v>
      </c>
      <c r="H270" s="1" t="s">
        <v>740</v>
      </c>
      <c r="I270" s="1" t="s">
        <v>836</v>
      </c>
    </row>
    <row r="271" spans="2:12" x14ac:dyDescent="0.4">
      <c r="B271" s="1" t="s">
        <v>523</v>
      </c>
      <c r="C271" s="1" t="s">
        <v>94</v>
      </c>
      <c r="D271" s="1" t="s">
        <v>643</v>
      </c>
      <c r="E271" s="1" t="s">
        <v>880</v>
      </c>
      <c r="F271" s="1" t="s">
        <v>975</v>
      </c>
      <c r="G271" s="1" t="s">
        <v>1160</v>
      </c>
      <c r="H271" s="1" t="s">
        <v>741</v>
      </c>
      <c r="I271" s="1" t="s">
        <v>761</v>
      </c>
    </row>
    <row r="272" spans="2:12" x14ac:dyDescent="0.4">
      <c r="B272" s="1" t="s">
        <v>524</v>
      </c>
      <c r="C272" s="1" t="s">
        <v>857</v>
      </c>
      <c r="D272" s="1" t="s">
        <v>858</v>
      </c>
      <c r="E272" s="1" t="s">
        <v>953</v>
      </c>
      <c r="F272" s="1" t="s">
        <v>1070</v>
      </c>
      <c r="G272" s="1" t="s">
        <v>1161</v>
      </c>
      <c r="H272" s="1" t="s">
        <v>859</v>
      </c>
      <c r="I272" s="1" t="s">
        <v>860</v>
      </c>
    </row>
    <row r="273" spans="2:9" x14ac:dyDescent="0.4">
      <c r="B273" s="1" t="s">
        <v>525</v>
      </c>
      <c r="C273" s="1" t="s">
        <v>95</v>
      </c>
      <c r="D273" s="1" t="s">
        <v>644</v>
      </c>
      <c r="E273" s="1" t="s">
        <v>954</v>
      </c>
      <c r="F273" s="1" t="s">
        <v>977</v>
      </c>
      <c r="G273" s="1" t="s">
        <v>1162</v>
      </c>
      <c r="H273" s="1" t="s">
        <v>665</v>
      </c>
      <c r="I273" s="1" t="s">
        <v>837</v>
      </c>
    </row>
    <row r="274" spans="2:9" x14ac:dyDescent="0.4">
      <c r="B274" s="1" t="s">
        <v>526</v>
      </c>
      <c r="C274" s="1" t="s">
        <v>853</v>
      </c>
      <c r="D274" s="1" t="s">
        <v>861</v>
      </c>
      <c r="E274" s="1" t="s">
        <v>955</v>
      </c>
      <c r="F274" s="1" t="s">
        <v>1056</v>
      </c>
      <c r="G274" s="1" t="s">
        <v>1163</v>
      </c>
      <c r="H274" s="1" t="s">
        <v>855</v>
      </c>
      <c r="I274" s="1" t="s">
        <v>862</v>
      </c>
    </row>
    <row r="275" spans="2:9" x14ac:dyDescent="0.4">
      <c r="B275" s="1" t="s">
        <v>527</v>
      </c>
      <c r="C275" s="1" t="s">
        <v>96</v>
      </c>
      <c r="D275" s="1" t="s">
        <v>645</v>
      </c>
      <c r="E275" s="1" t="s">
        <v>956</v>
      </c>
      <c r="F275" s="1" t="s">
        <v>1057</v>
      </c>
      <c r="G275" s="1" t="s">
        <v>1164</v>
      </c>
      <c r="H275" s="1" t="s">
        <v>742</v>
      </c>
      <c r="I275" s="1" t="s">
        <v>838</v>
      </c>
    </row>
    <row r="276" spans="2:9" x14ac:dyDescent="0.4">
      <c r="B276" s="1" t="s">
        <v>528</v>
      </c>
      <c r="C276" s="1" t="s">
        <v>97</v>
      </c>
      <c r="D276" s="1" t="s">
        <v>646</v>
      </c>
      <c r="E276" s="1" t="s">
        <v>957</v>
      </c>
      <c r="F276" s="1" t="s">
        <v>1058</v>
      </c>
      <c r="G276" s="1" t="s">
        <v>1165</v>
      </c>
      <c r="H276" s="1" t="s">
        <v>743</v>
      </c>
      <c r="I276" s="1" t="s">
        <v>839</v>
      </c>
    </row>
    <row r="277" spans="2:9" x14ac:dyDescent="0.4">
      <c r="B277" s="1" t="s">
        <v>529</v>
      </c>
      <c r="C277" s="1" t="s">
        <v>863</v>
      </c>
      <c r="D277" s="1" t="s">
        <v>864</v>
      </c>
      <c r="E277" s="1" t="s">
        <v>958</v>
      </c>
      <c r="F277" s="1" t="s">
        <v>1059</v>
      </c>
      <c r="G277" s="1" t="s">
        <v>1166</v>
      </c>
      <c r="H277" s="1" t="s">
        <v>865</v>
      </c>
      <c r="I277" s="1" t="s">
        <v>866</v>
      </c>
    </row>
    <row r="278" spans="2:9" x14ac:dyDescent="0.4">
      <c r="B278" s="1" t="s">
        <v>530</v>
      </c>
      <c r="C278" s="1" t="s">
        <v>76</v>
      </c>
      <c r="D278" s="1" t="s">
        <v>647</v>
      </c>
      <c r="E278" s="1" t="s">
        <v>959</v>
      </c>
      <c r="F278" s="1" t="s">
        <v>1060</v>
      </c>
      <c r="G278" s="1" t="s">
        <v>1167</v>
      </c>
      <c r="H278" s="1" t="s">
        <v>744</v>
      </c>
      <c r="I278" s="1" t="s">
        <v>840</v>
      </c>
    </row>
    <row r="279" spans="2:9" x14ac:dyDescent="0.4">
      <c r="B279" s="1" t="s">
        <v>531</v>
      </c>
      <c r="C279" s="1" t="s">
        <v>867</v>
      </c>
      <c r="D279" s="1" t="s">
        <v>868</v>
      </c>
      <c r="E279" s="1" t="s">
        <v>960</v>
      </c>
      <c r="F279" s="1" t="s">
        <v>1061</v>
      </c>
      <c r="G279" s="1" t="s">
        <v>1168</v>
      </c>
      <c r="H279" s="1" t="s">
        <v>869</v>
      </c>
      <c r="I279" s="1" t="s">
        <v>870</v>
      </c>
    </row>
    <row r="280" spans="2:9" x14ac:dyDescent="0.4">
      <c r="B280" s="1" t="s">
        <v>532</v>
      </c>
      <c r="C280" s="1" t="s">
        <v>1190</v>
      </c>
      <c r="D280" s="1" t="s">
        <v>648</v>
      </c>
      <c r="E280" s="1" t="s">
        <v>961</v>
      </c>
      <c r="F280" s="1" t="s">
        <v>1062</v>
      </c>
      <c r="G280" s="1" t="s">
        <v>1169</v>
      </c>
      <c r="H280" s="1" t="s">
        <v>745</v>
      </c>
      <c r="I280" s="1" t="s">
        <v>841</v>
      </c>
    </row>
    <row r="281" spans="2:9" x14ac:dyDescent="0.4">
      <c r="B281" s="1" t="s">
        <v>533</v>
      </c>
      <c r="C281" s="1" t="s">
        <v>77</v>
      </c>
      <c r="D281" s="1" t="s">
        <v>649</v>
      </c>
      <c r="E281" s="1" t="s">
        <v>962</v>
      </c>
      <c r="F281" s="1" t="s">
        <v>1063</v>
      </c>
      <c r="G281" s="1" t="s">
        <v>1170</v>
      </c>
      <c r="H281" s="1" t="s">
        <v>746</v>
      </c>
      <c r="I281" s="1" t="s">
        <v>842</v>
      </c>
    </row>
    <row r="282" spans="2:9" x14ac:dyDescent="0.4">
      <c r="B282" s="1" t="s">
        <v>534</v>
      </c>
      <c r="C282" s="1" t="s">
        <v>1191</v>
      </c>
      <c r="D282" s="1" t="s">
        <v>650</v>
      </c>
      <c r="E282" s="1" t="s">
        <v>963</v>
      </c>
      <c r="F282" s="1" t="s">
        <v>1064</v>
      </c>
      <c r="G282" s="1" t="s">
        <v>1171</v>
      </c>
      <c r="H282" s="1" t="s">
        <v>747</v>
      </c>
      <c r="I282" s="1" t="s">
        <v>843</v>
      </c>
    </row>
    <row r="283" spans="2:9" x14ac:dyDescent="0.4">
      <c r="B283" s="1" t="s">
        <v>535</v>
      </c>
      <c r="C283" s="1" t="s">
        <v>78</v>
      </c>
      <c r="D283" s="1" t="s">
        <v>983</v>
      </c>
      <c r="E283" s="1" t="s">
        <v>984</v>
      </c>
      <c r="F283" s="1" t="s">
        <v>1065</v>
      </c>
      <c r="G283" s="1" t="s">
        <v>1172</v>
      </c>
      <c r="H283" s="1" t="s">
        <v>748</v>
      </c>
      <c r="I283" s="1" t="s">
        <v>844</v>
      </c>
    </row>
    <row r="284" spans="2:9" x14ac:dyDescent="0.4">
      <c r="B284" s="1" t="s">
        <v>536</v>
      </c>
      <c r="C284" s="1" t="s">
        <v>79</v>
      </c>
      <c r="D284" s="1" t="s">
        <v>651</v>
      </c>
      <c r="E284" s="1" t="s">
        <v>964</v>
      </c>
      <c r="F284" s="1" t="s">
        <v>1066</v>
      </c>
      <c r="G284" s="1" t="s">
        <v>1173</v>
      </c>
      <c r="H284" s="1" t="s">
        <v>749</v>
      </c>
      <c r="I284" s="1" t="s">
        <v>845</v>
      </c>
    </row>
    <row r="285" spans="2:9" x14ac:dyDescent="0.4">
      <c r="B285" s="1" t="s">
        <v>537</v>
      </c>
      <c r="C285" s="1" t="s">
        <v>80</v>
      </c>
      <c r="D285" s="1" t="s">
        <v>652</v>
      </c>
      <c r="E285" s="1" t="s">
        <v>965</v>
      </c>
      <c r="F285" s="1" t="s">
        <v>1067</v>
      </c>
      <c r="G285" s="1" t="s">
        <v>1174</v>
      </c>
      <c r="H285" s="1" t="s">
        <v>750</v>
      </c>
      <c r="I285" s="1" t="s">
        <v>846</v>
      </c>
    </row>
    <row r="286" spans="2:9" x14ac:dyDescent="0.4">
      <c r="B286" s="1" t="s">
        <v>538</v>
      </c>
      <c r="C286" s="1" t="s">
        <v>99</v>
      </c>
      <c r="D286" s="1" t="s">
        <v>653</v>
      </c>
      <c r="E286" s="1" t="s">
        <v>966</v>
      </c>
      <c r="F286" s="1" t="s">
        <v>1068</v>
      </c>
      <c r="G286" s="1" t="s">
        <v>1175</v>
      </c>
      <c r="H286" s="1" t="s">
        <v>751</v>
      </c>
      <c r="I286" s="1" t="s">
        <v>847</v>
      </c>
    </row>
    <row r="287" spans="2:9" x14ac:dyDescent="0.4">
      <c r="B287" s="1" t="s">
        <v>539</v>
      </c>
      <c r="C287" s="1" t="s">
        <v>98</v>
      </c>
      <c r="D287" s="1" t="s">
        <v>654</v>
      </c>
      <c r="E287" s="1" t="s">
        <v>967</v>
      </c>
      <c r="F287" s="1" t="s">
        <v>1069</v>
      </c>
      <c r="G287" s="1" t="s">
        <v>1176</v>
      </c>
      <c r="H287" s="1" t="s">
        <v>752</v>
      </c>
      <c r="I287" s="1" t="s">
        <v>848</v>
      </c>
    </row>
  </sheetData>
  <hyperlinks>
    <hyperlink ref="E20" r:id="rId1"/>
    <hyperlink ref="E21" r:id="rId2"/>
    <hyperlink ref="E22" r:id="rId3"/>
    <hyperlink ref="E23" r:id="rId4"/>
    <hyperlink ref="E24" r:id="rId5"/>
    <hyperlink ref="E25" r:id="rId6"/>
    <hyperlink ref="E26" r:id="rId7"/>
    <hyperlink ref="E27" r:id="rId8"/>
    <hyperlink ref="E28" r:id="rId9"/>
    <hyperlink ref="E29" r:id="rId10"/>
    <hyperlink ref="E30" r:id="rId11"/>
    <hyperlink ref="E31" r:id="rId12"/>
    <hyperlink ref="E32" r:id="rId13"/>
    <hyperlink ref="E34" r:id="rId14"/>
    <hyperlink ref="F34" r:id="rId15"/>
  </hyperlinks>
  <pageMargins left="0.7" right="0.7" top="0.75" bottom="0.75" header="0.3" footer="0.3"/>
  <pageSetup orientation="portrait" r:id="rId16"/>
  <tableParts count="4">
    <tablePart r:id="rId17"/>
    <tablePart r:id="rId18"/>
    <tablePart r:id="rId19"/>
    <tablePart r:id="rId20"/>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I25"/>
  <sheetViews>
    <sheetView showGridLines="0" tabSelected="1" zoomScale="85" zoomScaleNormal="85" workbookViewId="0"/>
  </sheetViews>
  <sheetFormatPr defaultColWidth="9" defaultRowHeight="16.8" x14ac:dyDescent="0.4"/>
  <cols>
    <col min="1" max="1" width="2.77734375" style="8" customWidth="1"/>
    <col min="2" max="2" width="46.21875" style="8" customWidth="1"/>
    <col min="3" max="3" width="2.77734375" style="27" customWidth="1"/>
    <col min="4" max="4" width="2.77734375" customWidth="1"/>
    <col min="5" max="5" width="2.77734375" style="21" customWidth="1"/>
    <col min="6" max="6" width="100.6640625" style="21" customWidth="1"/>
    <col min="7" max="7" width="32.6640625" style="21" customWidth="1"/>
    <col min="8" max="9" width="9" style="21"/>
    <col min="10" max="16384" width="9" style="20"/>
  </cols>
  <sheetData>
    <row r="1" spans="2:6" x14ac:dyDescent="0.4">
      <c r="C1" s="27" t="s">
        <v>291</v>
      </c>
    </row>
    <row r="2" spans="2:6" ht="39.6" x14ac:dyDescent="0.8">
      <c r="B2" s="9" t="str">
        <f>CompName</f>
        <v>#ExcelChampFI</v>
      </c>
      <c r="F2" s="22" t="str">
        <f ca="1">Controls!$C$41</f>
        <v>Tervetuloa Testaa taitosi -kierrokselle</v>
      </c>
    </row>
    <row r="3" spans="2:6" ht="39.6" x14ac:dyDescent="0.8">
      <c r="B3" s="9"/>
      <c r="E3" s="21" t="str">
        <f ca="1">Controls!$C$42</f>
        <v>Tämä työkirja sisältää kolme lajia:</v>
      </c>
    </row>
    <row r="4" spans="2:6" x14ac:dyDescent="0.4">
      <c r="E4" s="23"/>
      <c r="F4" s="24" t="str">
        <f ca="1">Controls!$C$43</f>
        <v>Laji 1: Datanmurskausviesti</v>
      </c>
    </row>
    <row r="5" spans="2:6" x14ac:dyDescent="0.4">
      <c r="F5" s="25" t="str">
        <f ca="1">Controls!$C$44</f>
        <v>Laji 2: Rytminen kaaviovoimistelu</v>
      </c>
    </row>
    <row r="6" spans="2:6" x14ac:dyDescent="0.4">
      <c r="F6" s="25" t="str">
        <f ca="1">Controls!$C$45</f>
        <v>Laji 3: Kaavapaini</v>
      </c>
    </row>
    <row r="8" spans="2:6" x14ac:dyDescent="0.4">
      <c r="E8" s="23" t="str">
        <f ca="1">Controls!$C$46</f>
        <v>Näin osallistut kisaan:</v>
      </c>
    </row>
    <row r="9" spans="2:6" x14ac:dyDescent="0.4">
      <c r="E9" s="26">
        <v>1</v>
      </c>
      <c r="F9" s="23" t="str">
        <f ca="1">Controls!$C$47</f>
        <v>Osallistu eri lajeihin vastaamalla annettuihin tehtäviin mahdollisimman täydellisesti taitojesi mukaan. Sinun ei ole pakko vastata kaikkiin tehtäviin.</v>
      </c>
    </row>
    <row r="10" spans="2:6" x14ac:dyDescent="0.4">
      <c r="E10" s="26">
        <v>2</v>
      </c>
      <c r="F10" s="23" t="str">
        <f ca="1">Controls!$C$48</f>
        <v>Tallenna työkirjasi ".xlsx"-päätteisenä Excel-tiedostona.</v>
      </c>
    </row>
    <row r="11" spans="2:6" x14ac:dyDescent="0.4">
      <c r="E11" s="26">
        <v>3</v>
      </c>
      <c r="F11" s="23" t="str">
        <f ca="1">HYPERLINK(CompEmailURL,SUBSTITUTE(Controls!$C$49,"&lt;CompEmail&gt;",CompEmail))</f>
        <v>Lähetä vastaukset sisältävä työkirjasi sähköpostin liitteenä osoitteeseen ExcelChampFI@service.microsoft.com</v>
      </c>
    </row>
    <row r="12" spans="2:6" x14ac:dyDescent="0.4">
      <c r="E12" s="26"/>
      <c r="F12" s="23" t="str">
        <f ca="1">Controls!$C$50</f>
        <v>Huomaa! Varmista, että lähetät sähköpostin varmasti samasta osoitteesta, josta kirjaudut Excel-yhteisösivustolle ja jota olet käyttänyt mm. tykkäämiseen yhteisösivustolla.</v>
      </c>
    </row>
    <row r="13" spans="2:6" x14ac:dyDescent="0.4">
      <c r="E13" s="26">
        <v>4</v>
      </c>
      <c r="F13" s="23" t="str">
        <f ca="1">HYPERLINK(CompURL,SUBSTITUTE(Controls!$C$51,"&lt;CompURL&gt;",CompURL))</f>
        <v>Julkaise Rytmisen kaavavoimistelun vastauksesi kuva sivulla http://aka.ms/ExcelChampFI</v>
      </c>
    </row>
    <row r="14" spans="2:6" x14ac:dyDescent="0.4">
      <c r="E14" s="26"/>
      <c r="F14" s="23" t="str">
        <f ca="1">Controls!$C$52</f>
        <v>Jokainen vastausajan sisällä saamasi tykkäys ("Like") yhteisösivustolla tuo sinulle lisäpisteitä lajin 2 ohjeiden mukaisesti.</v>
      </c>
    </row>
    <row r="15" spans="2:6" ht="17.399999999999999" thickBot="1" x14ac:dyDescent="0.45"/>
    <row r="16" spans="2:6" ht="25.2" thickTop="1" x14ac:dyDescent="0.55000000000000004">
      <c r="F16" s="66" t="str">
        <f ca="1">Controls!$C$53</f>
        <v>Mihin Excel-heimoon kuulut? Valitse vapaasti, mitä aluetta haluat edustaa kisoissa:</v>
      </c>
    </row>
    <row r="17" spans="2:7" ht="27.6" thickBot="1" x14ac:dyDescent="0.65">
      <c r="F17" s="68"/>
    </row>
    <row r="18" spans="2:7" ht="18" thickTop="1" thickBot="1" x14ac:dyDescent="0.45">
      <c r="B18" s="65"/>
    </row>
    <row r="19" spans="2:7" ht="40.200000000000003" thickBot="1" x14ac:dyDescent="0.85">
      <c r="F19" s="22" t="str">
        <f ca="1">Controls!$C$54</f>
        <v>Onnea kisaan!</v>
      </c>
      <c r="G19" s="67" t="str">
        <f ca="1">HYPERLINK(IF(F17="","#"&amp;CELL("address",F17),"#"&amp;CELL("address",'01-01'!C1)),Controls!$C$55)</f>
        <v>Aloita kisa &gt;&gt;</v>
      </c>
    </row>
    <row r="25" spans="2:7" ht="39.6" x14ac:dyDescent="0.8">
      <c r="B25" s="11"/>
    </row>
  </sheetData>
  <sheetProtection algorithmName="SHA-512" hashValue="a+LFIdhshe2RDQ0yL1kQqBDrLaj7D1KybjscziFUMDN4ZyA3rPyLFwV7Veo8ppVSsVrbkOkZ771grHHqUTkp7g==" saltValue="Kq8r3bVFik7l1woTLlSrSA==" spinCount="100000" sheet="1" autoFilter="0" pivotTables="0"/>
  <conditionalFormatting sqref="F17">
    <cfRule type="containsBlanks" dxfId="49" priority="3">
      <formula>LEN(TRIM(F17))=0</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Controls!$F$41:$F$43</xm:f>
          </x14:formula1>
          <xm:sqref>F17</xm:sqref>
        </x14:dataValidation>
      </x14:dataValidations>
    </ex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AC252"/>
  <sheetViews>
    <sheetView showGridLines="0" zoomScaleNormal="100" workbookViewId="0"/>
  </sheetViews>
  <sheetFormatPr defaultColWidth="9" defaultRowHeight="16.8" x14ac:dyDescent="0.4"/>
  <cols>
    <col min="1" max="2" width="17.21875" style="7" customWidth="1"/>
    <col min="3" max="3" width="2.109375" style="1" customWidth="1"/>
    <col min="4" max="5" width="24.77734375" style="1" customWidth="1"/>
    <col min="6" max="6" width="23.44140625" style="1" bestFit="1" customWidth="1"/>
    <col min="7" max="7" width="4.88671875" style="1" customWidth="1"/>
    <col min="8" max="9" width="22.21875" style="1" customWidth="1"/>
    <col min="10" max="10" width="3" style="1" customWidth="1"/>
    <col min="11" max="11" width="5.109375" style="60" bestFit="1" customWidth="1"/>
    <col min="12" max="12" width="11.44140625" style="62" customWidth="1"/>
    <col min="13" max="13" width="22.21875" style="62" bestFit="1" customWidth="1"/>
    <col min="14" max="19" width="11.44140625" style="62" customWidth="1"/>
    <col min="20" max="20" width="31" style="62" customWidth="1"/>
    <col min="21" max="28" width="11.44140625" style="62" customWidth="1"/>
    <col min="29" max="29" width="4" style="60" bestFit="1" customWidth="1"/>
    <col min="30" max="16384" width="9" style="1"/>
  </cols>
  <sheetData>
    <row r="1" spans="4:29" ht="24.6" x14ac:dyDescent="0.55000000000000004">
      <c r="K1" s="57" t="s">
        <v>159</v>
      </c>
      <c r="L1" s="58" t="str">
        <f ca="1">Controls!$C$57</f>
        <v>Vastausosio</v>
      </c>
      <c r="M1" s="59"/>
      <c r="N1" s="59"/>
      <c r="O1" s="59"/>
      <c r="P1" s="59"/>
      <c r="Q1" s="59"/>
      <c r="R1" s="59"/>
      <c r="S1" s="59"/>
      <c r="T1" s="59"/>
      <c r="U1" s="59"/>
      <c r="V1" s="59"/>
      <c r="W1" s="59"/>
      <c r="X1" s="59"/>
      <c r="Y1" s="59"/>
      <c r="Z1" s="59"/>
      <c r="AA1" s="59"/>
      <c r="AB1" s="59"/>
      <c r="AC1" s="57" t="s">
        <v>160</v>
      </c>
    </row>
    <row r="2" spans="4:29" ht="24.6" x14ac:dyDescent="0.55000000000000004">
      <c r="D2" s="13" t="str">
        <f ca="1">Controls!$C$61</f>
        <v>Datanmurskausviesti - Osa 1</v>
      </c>
      <c r="K2" s="57" t="s">
        <v>159</v>
      </c>
      <c r="L2" s="58" t="str">
        <f ca="1">Controls!$C$58</f>
        <v>Kaikkien vastausten pitää olla näiden sarakkeiden välissä. Lisää väliin sarakkeita tai muuta niiden kokoa, jos tarvitset lisää tilaa.</v>
      </c>
      <c r="M2" s="59"/>
      <c r="N2" s="59"/>
      <c r="O2" s="59"/>
      <c r="P2" s="59"/>
      <c r="Q2" s="59"/>
      <c r="R2" s="59"/>
      <c r="S2" s="59"/>
      <c r="T2" s="59"/>
      <c r="U2" s="59"/>
      <c r="V2" s="59"/>
      <c r="W2" s="59"/>
      <c r="X2" s="59"/>
      <c r="Y2" s="59"/>
      <c r="Z2" s="59"/>
      <c r="AA2" s="59"/>
      <c r="AB2" s="59"/>
      <c r="AC2" s="57" t="s">
        <v>160</v>
      </c>
    </row>
    <row r="3" spans="4:29" x14ac:dyDescent="0.4">
      <c r="D3" s="1" t="str">
        <f ca="1">Controls!$C$62</f>
        <v>Alla on kolme taulukkoa 100 metrin pikajuoksun tuloksista ja kilpailijoista.</v>
      </c>
      <c r="L3" s="61"/>
      <c r="M3" s="61"/>
      <c r="N3" s="61"/>
      <c r="O3" s="61"/>
      <c r="P3" s="61"/>
      <c r="Q3" s="61"/>
      <c r="R3" s="61"/>
      <c r="S3" s="61"/>
      <c r="T3" s="61"/>
      <c r="U3" s="61"/>
      <c r="V3" s="61"/>
      <c r="W3" s="61"/>
      <c r="X3" s="61"/>
      <c r="Y3" s="61"/>
      <c r="Z3" s="61"/>
      <c r="AA3" s="61"/>
      <c r="AB3" s="61"/>
    </row>
    <row r="4" spans="4:29" x14ac:dyDescent="0.4">
      <c r="D4" s="6" t="str">
        <f ca="1">Controls!$C$63</f>
        <v>Taulukko 1 sisältää jokaisen kilpailijan tulokset kolmesta eri erästä</v>
      </c>
      <c r="L4" s="61"/>
      <c r="M4" s="61"/>
      <c r="N4" s="61"/>
      <c r="O4" s="61"/>
      <c r="P4" s="61"/>
      <c r="Q4" s="61"/>
      <c r="R4" s="61"/>
      <c r="S4" s="61"/>
      <c r="T4" s="61"/>
      <c r="U4" s="61"/>
      <c r="V4" s="61"/>
      <c r="W4" s="61"/>
      <c r="X4" s="61"/>
      <c r="Y4" s="61"/>
      <c r="Z4" s="61"/>
      <c r="AA4" s="61"/>
      <c r="AB4" s="61"/>
    </row>
    <row r="5" spans="4:29" x14ac:dyDescent="0.4">
      <c r="D5" s="6" t="str">
        <f ca="1">Controls!$C$64</f>
        <v>Taulukko 2 sisältää jokaisen kilpailijan maan.</v>
      </c>
      <c r="L5" s="61"/>
      <c r="M5" s="70" t="s">
        <v>1219</v>
      </c>
      <c r="N5" s="70"/>
      <c r="O5" s="70"/>
      <c r="P5" s="70"/>
      <c r="Q5" s="70"/>
      <c r="R5" s="70"/>
      <c r="S5" s="61"/>
      <c r="Z5" s="61"/>
      <c r="AA5" s="61"/>
      <c r="AB5" s="61"/>
    </row>
    <row r="6" spans="4:29" x14ac:dyDescent="0.4">
      <c r="D6" s="6" t="str">
        <f ca="1">Controls!$C$65</f>
        <v>Taulukko 3 sisältää jokaisen kilpailijan iän vuosina.</v>
      </c>
    </row>
    <row r="8" spans="4:29" x14ac:dyDescent="0.4">
      <c r="D8" s="1" t="str">
        <f ca="1">Controls!$C$66</f>
        <v>Luo uusi taulukko oikealla olevaan vastausosioon, joka sisältää tietoja vain niistä urheilijoista, jotka osallistuivat erään 3.</v>
      </c>
      <c r="M8" t="s">
        <v>22</v>
      </c>
      <c r="N8" t="s">
        <v>23</v>
      </c>
      <c r="O8" t="s">
        <v>56</v>
      </c>
      <c r="P8" t="s">
        <v>57</v>
      </c>
      <c r="Q8" t="s">
        <v>58</v>
      </c>
      <c r="R8" t="s">
        <v>59</v>
      </c>
    </row>
    <row r="9" spans="4:29" x14ac:dyDescent="0.4">
      <c r="D9" s="6" t="str">
        <f ca="1">Controls!$C$67</f>
        <v>Lisää yhdelle riville jokaisesta urheilijasta seuraavat tiedot: nimi, maa, ikä ja loppuaika JOKAISESTA erästä.</v>
      </c>
      <c r="M9" t="s">
        <v>162</v>
      </c>
      <c r="N9" t="s">
        <v>226</v>
      </c>
      <c r="O9">
        <v>24.14</v>
      </c>
      <c r="P9">
        <v>11.21</v>
      </c>
      <c r="Q9">
        <v>10.88</v>
      </c>
      <c r="R9">
        <v>10.71</v>
      </c>
    </row>
    <row r="10" spans="4:29" x14ac:dyDescent="0.4">
      <c r="D10" s="6" t="str">
        <f ca="1">Controls!$C$68</f>
        <v>Taulukkosi tiedot pitää olla TÄSMÄLLEEN samoin kuin annetuissa tietotaulukoissa.</v>
      </c>
      <c r="M10" t="s">
        <v>163</v>
      </c>
      <c r="N10" t="s">
        <v>230</v>
      </c>
      <c r="O10">
        <v>25.98</v>
      </c>
      <c r="P10">
        <v>11.13</v>
      </c>
      <c r="Q10">
        <v>10.9</v>
      </c>
      <c r="R10">
        <v>10.83</v>
      </c>
    </row>
    <row r="11" spans="4:29" x14ac:dyDescent="0.4">
      <c r="D11" s="6" t="str">
        <f ca="1">Controls!$C$69</f>
        <v>Urheilijoiden nimet pitää olla lajiteltuna heidän erän 3 loppuajan perusteella (nopein loppuaika ensin ja hitain loppuaika viimeisenä)</v>
      </c>
      <c r="M11" t="s">
        <v>164</v>
      </c>
      <c r="N11" t="s">
        <v>226</v>
      </c>
      <c r="O11">
        <v>29.65</v>
      </c>
      <c r="P11">
        <v>10.96</v>
      </c>
      <c r="Q11">
        <v>10.88</v>
      </c>
      <c r="R11">
        <v>10.86</v>
      </c>
    </row>
    <row r="12" spans="4:29" x14ac:dyDescent="0.4">
      <c r="D12" s="6" t="str">
        <f ca="1">Controls!$C$70</f>
        <v>Mikäli urheilijoilla on sama loppuaika erässä 3, lajittele heidät edelleen vastaavasti erän 2 loppuajan perusteella (nopein loppuaika ensin).</v>
      </c>
      <c r="M12" t="s">
        <v>165</v>
      </c>
      <c r="N12" t="s">
        <v>228</v>
      </c>
      <c r="O12">
        <v>27.75</v>
      </c>
      <c r="P12">
        <v>11.01</v>
      </c>
      <c r="Q12">
        <v>10.94</v>
      </c>
      <c r="R12">
        <v>10.86</v>
      </c>
    </row>
    <row r="13" spans="4:29" x14ac:dyDescent="0.4">
      <c r="M13" t="s">
        <v>166</v>
      </c>
      <c r="N13" t="s">
        <v>232</v>
      </c>
      <c r="O13">
        <v>24.18</v>
      </c>
      <c r="P13">
        <v>11.16</v>
      </c>
      <c r="Q13">
        <v>10.9</v>
      </c>
      <c r="R13">
        <v>10.9</v>
      </c>
    </row>
    <row r="14" spans="4:29" x14ac:dyDescent="0.4">
      <c r="D14" s="14" t="str">
        <f ca="1">Controls!$C$71&amp;" "&amp;Controls!$C$72</f>
        <v>Tietolähde: https://smsprio2016-a.akamaihd.net/_sport/R/i/Rio_2016_Athletics_Results_Book_V1.0.pdf</v>
      </c>
      <c r="M14" t="s">
        <v>167</v>
      </c>
      <c r="N14" t="s">
        <v>227</v>
      </c>
      <c r="O14">
        <v>24.36</v>
      </c>
      <c r="P14">
        <v>11</v>
      </c>
      <c r="Q14">
        <v>10.9</v>
      </c>
      <c r="R14">
        <v>10.92</v>
      </c>
    </row>
    <row r="15" spans="4:29" x14ac:dyDescent="0.4">
      <c r="M15" t="s">
        <v>168</v>
      </c>
      <c r="N15" t="s">
        <v>230</v>
      </c>
      <c r="O15">
        <v>24.33</v>
      </c>
      <c r="P15">
        <v>11.09</v>
      </c>
      <c r="Q15">
        <v>10.9</v>
      </c>
      <c r="R15">
        <v>10.94</v>
      </c>
    </row>
    <row r="16" spans="4:29" x14ac:dyDescent="0.4">
      <c r="M16" t="s">
        <v>169</v>
      </c>
      <c r="N16" t="s">
        <v>226</v>
      </c>
      <c r="O16">
        <v>21.84</v>
      </c>
      <c r="P16">
        <v>11.27</v>
      </c>
      <c r="Q16">
        <v>10.96</v>
      </c>
      <c r="R16">
        <v>11.8</v>
      </c>
    </row>
    <row r="17" spans="4:19" x14ac:dyDescent="0.4">
      <c r="D17" s="12" t="str">
        <f ca="1">Controls!$C$73</f>
        <v>Taulukko 1: Tulokset</v>
      </c>
    </row>
    <row r="18" spans="4:19" x14ac:dyDescent="0.4">
      <c r="D18" s="44" t="str">
        <f ca="1">Controls!$C$74</f>
        <v>Erän numero</v>
      </c>
      <c r="E18" s="18" t="str">
        <f ca="1">Controls!$C$75</f>
        <v>Nimi</v>
      </c>
      <c r="F18" s="42" t="str">
        <f ca="1">Controls!$C$76</f>
        <v>Loppuaika (s)</v>
      </c>
      <c r="M18" s="75" t="s">
        <v>1217</v>
      </c>
      <c r="N18" s="75"/>
      <c r="O18" s="75"/>
      <c r="P18" s="75"/>
      <c r="Q18" s="75"/>
      <c r="R18" s="75"/>
      <c r="S18" s="75"/>
    </row>
    <row r="19" spans="4:19" x14ac:dyDescent="0.4">
      <c r="D19" s="43" t="s">
        <v>37</v>
      </c>
      <c r="E19" s="2" t="s">
        <v>22</v>
      </c>
      <c r="F19" s="43" t="s">
        <v>27</v>
      </c>
      <c r="M19" s="75" t="s">
        <v>1218</v>
      </c>
      <c r="N19" s="75"/>
      <c r="O19" s="75"/>
      <c r="P19" s="75"/>
      <c r="Q19" s="75"/>
      <c r="R19" s="75"/>
      <c r="S19" s="75"/>
    </row>
    <row r="20" spans="4:19" x14ac:dyDescent="0.4">
      <c r="D20" s="30">
        <v>3</v>
      </c>
      <c r="E20" s="1" t="s">
        <v>162</v>
      </c>
      <c r="F20" s="51">
        <v>10.71</v>
      </c>
    </row>
    <row r="21" spans="4:19" x14ac:dyDescent="0.4">
      <c r="D21" s="30">
        <v>3</v>
      </c>
      <c r="E21" s="1" t="s">
        <v>163</v>
      </c>
      <c r="F21" s="51">
        <v>10.83</v>
      </c>
      <c r="M21" s="62" t="s">
        <v>22</v>
      </c>
      <c r="N21" s="62" t="s">
        <v>23</v>
      </c>
      <c r="O21" s="62" t="s">
        <v>56</v>
      </c>
      <c r="P21" s="62" t="s">
        <v>57</v>
      </c>
      <c r="Q21" s="62" t="s">
        <v>58</v>
      </c>
      <c r="R21" s="62" t="s">
        <v>59</v>
      </c>
    </row>
    <row r="22" spans="4:19" x14ac:dyDescent="0.4">
      <c r="D22" s="30">
        <v>3</v>
      </c>
      <c r="E22" s="1" t="s">
        <v>164</v>
      </c>
      <c r="F22" s="51">
        <v>10.86</v>
      </c>
      <c r="M22" s="62" t="s">
        <v>162</v>
      </c>
      <c r="N22" s="62" t="str">
        <f>INDEX(Urheilijat_maittain[Country],   MATCH(  Taulukko12[[#This Row],[Name]],  Urheilijat_maittain[Name],  0) )</f>
        <v>JAM</v>
      </c>
      <c r="O22" s="62">
        <f>VLOOKUP( Taulukko12[[#This Row],[Name]],  Urheilijoiden_iät[],  2,  FALSE)</f>
        <v>24.14</v>
      </c>
      <c r="P22" s="62">
        <f>SUMIFS(  Tulokset[Result Time (s)],  Tulokset[Name],Taulukko12[[#This Row],[Name]],  Tulokset[Round Number],1)</f>
        <v>11.21</v>
      </c>
      <c r="Q22" s="62">
        <f>SUMIFS(  Tulokset[Result Time (s)],  Tulokset[Name],Taulukko12[[#This Row],[Name]],  Tulokset[Round Number],2)</f>
        <v>10.88</v>
      </c>
      <c r="R22" s="62">
        <f>SUMIFS(  Tulokset[Result Time (s)],  Tulokset[Name],Taulukko12[[#This Row],[Name]],  Tulokset[Round Number],3)</f>
        <v>10.71</v>
      </c>
    </row>
    <row r="23" spans="4:19" x14ac:dyDescent="0.4">
      <c r="D23" s="30">
        <v>3</v>
      </c>
      <c r="E23" s="1" t="s">
        <v>165</v>
      </c>
      <c r="F23" s="51">
        <v>10.86</v>
      </c>
      <c r="M23" s="62" t="s">
        <v>163</v>
      </c>
      <c r="N23" s="62" t="str">
        <f>INDEX(Urheilijat_maittain[Country],   MATCH(  Taulukko12[[#This Row],[Name]],  Urheilijat_maittain[Name],  0) )</f>
        <v>USA</v>
      </c>
      <c r="O23" s="62">
        <f>VLOOKUP( Taulukko12[[#This Row],[Name]],  Urheilijoiden_iät[],  2,  FALSE)</f>
        <v>25.98</v>
      </c>
      <c r="P23" s="62">
        <f>SUMIFS(  Tulokset[Result Time (s)],  Tulokset[Name],Taulukko12[[#This Row],[Name]],  Tulokset[Round Number],1)</f>
        <v>11.13</v>
      </c>
      <c r="Q23" s="62">
        <f>SUMIFS(  Tulokset[Result Time (s)],  Tulokset[Name],Taulukko12[[#This Row],[Name]],  Tulokset[Round Number],2)</f>
        <v>10.9</v>
      </c>
      <c r="R23" s="62">
        <f>SUMIFS(  Tulokset[Result Time (s)],  Tulokset[Name],Taulukko12[[#This Row],[Name]],  Tulokset[Round Number],3)</f>
        <v>10.83</v>
      </c>
    </row>
    <row r="24" spans="4:19" x14ac:dyDescent="0.4">
      <c r="D24" s="30">
        <v>3</v>
      </c>
      <c r="E24" s="1" t="s">
        <v>166</v>
      </c>
      <c r="F24" s="51">
        <v>10.9</v>
      </c>
      <c r="M24" s="62" t="s">
        <v>164</v>
      </c>
      <c r="N24" s="62" t="str">
        <f>INDEX(Urheilijat_maittain[Country],   MATCH(  Taulukko12[[#This Row],[Name]],  Urheilijat_maittain[Name],  0) )</f>
        <v>JAM</v>
      </c>
      <c r="O24" s="62">
        <f>VLOOKUP( Taulukko12[[#This Row],[Name]],  Urheilijoiden_iät[],  2,  FALSE)</f>
        <v>29.65</v>
      </c>
      <c r="P24" s="62">
        <f>SUMIFS(  Tulokset[Result Time (s)],  Tulokset[Name],Taulukko12[[#This Row],[Name]],  Tulokset[Round Number],1)</f>
        <v>10.96</v>
      </c>
      <c r="Q24" s="62">
        <f>SUMIFS(  Tulokset[Result Time (s)],  Tulokset[Name],Taulukko12[[#This Row],[Name]],  Tulokset[Round Number],2)</f>
        <v>10.88</v>
      </c>
      <c r="R24" s="62">
        <f>SUMIFS(  Tulokset[Result Time (s)],  Tulokset[Name],Taulukko12[[#This Row],[Name]],  Tulokset[Round Number],3)</f>
        <v>10.86</v>
      </c>
    </row>
    <row r="25" spans="4:19" x14ac:dyDescent="0.4">
      <c r="D25" s="30">
        <v>3</v>
      </c>
      <c r="E25" s="1" t="s">
        <v>167</v>
      </c>
      <c r="F25" s="51">
        <v>10.92</v>
      </c>
      <c r="M25" s="62" t="s">
        <v>165</v>
      </c>
      <c r="N25" s="62" t="str">
        <f>INDEX(Urheilijat_maittain[Country],   MATCH(  Taulukko12[[#This Row],[Name]],  Urheilijat_maittain[Name],  0) )</f>
        <v>CIV</v>
      </c>
      <c r="O25" s="62">
        <f>VLOOKUP( Taulukko12[[#This Row],[Name]],  Urheilijoiden_iät[],  2,  FALSE)</f>
        <v>27.75</v>
      </c>
      <c r="P25" s="62">
        <f>SUMIFS(  Tulokset[Result Time (s)],  Tulokset[Name],Taulukko12[[#This Row],[Name]],  Tulokset[Round Number],1)</f>
        <v>11.01</v>
      </c>
      <c r="Q25" s="62">
        <f>SUMIFS(  Tulokset[Result Time (s)],  Tulokset[Name],Taulukko12[[#This Row],[Name]],  Tulokset[Round Number],2)</f>
        <v>10.94</v>
      </c>
      <c r="R25" s="62">
        <f>SUMIFS(  Tulokset[Result Time (s)],  Tulokset[Name],Taulukko12[[#This Row],[Name]],  Tulokset[Round Number],3)</f>
        <v>10.86</v>
      </c>
    </row>
    <row r="26" spans="4:19" x14ac:dyDescent="0.4">
      <c r="D26" s="30">
        <v>3</v>
      </c>
      <c r="E26" s="1" t="s">
        <v>168</v>
      </c>
      <c r="F26" s="51">
        <v>10.94</v>
      </c>
      <c r="M26" s="62" t="s">
        <v>166</v>
      </c>
      <c r="N26" s="62" t="str">
        <f>INDEX(Urheilijat_maittain[Country],   MATCH(  Taulukko12[[#This Row],[Name]],  Urheilijat_maittain[Name],  0) )</f>
        <v>NED</v>
      </c>
      <c r="O26" s="62">
        <f>VLOOKUP( Taulukko12[[#This Row],[Name]],  Urheilijoiden_iät[],  2,  FALSE)</f>
        <v>24.18</v>
      </c>
      <c r="P26" s="62">
        <f>SUMIFS(  Tulokset[Result Time (s)],  Tulokset[Name],Taulukko12[[#This Row],[Name]],  Tulokset[Round Number],1)</f>
        <v>11.16</v>
      </c>
      <c r="Q26" s="62">
        <f>SUMIFS(  Tulokset[Result Time (s)],  Tulokset[Name],Taulukko12[[#This Row],[Name]],  Tulokset[Round Number],2)</f>
        <v>10.9</v>
      </c>
      <c r="R26" s="62">
        <f>SUMIFS(  Tulokset[Result Time (s)],  Tulokset[Name],Taulukko12[[#This Row],[Name]],  Tulokset[Round Number],3)</f>
        <v>10.9</v>
      </c>
    </row>
    <row r="27" spans="4:19" x14ac:dyDescent="0.4">
      <c r="D27" s="30">
        <v>3</v>
      </c>
      <c r="E27" s="1" t="s">
        <v>169</v>
      </c>
      <c r="F27" s="51">
        <v>11.8</v>
      </c>
      <c r="M27" s="62" t="s">
        <v>167</v>
      </c>
      <c r="N27" s="62" t="str">
        <f>INDEX(Urheilijat_maittain[Country],   MATCH(  Taulukko12[[#This Row],[Name]],  Urheilijat_maittain[Name],  0) )</f>
        <v>TTO</v>
      </c>
      <c r="O27" s="62">
        <f>VLOOKUP( Taulukko12[[#This Row],[Name]],  Urheilijoiden_iät[],  2,  FALSE)</f>
        <v>24.36</v>
      </c>
      <c r="P27" s="62">
        <f>SUMIFS(  Tulokset[Result Time (s)],  Tulokset[Name],Taulukko12[[#This Row],[Name]],  Tulokset[Round Number],1)</f>
        <v>11</v>
      </c>
      <c r="Q27" s="62">
        <f>SUMIFS(  Tulokset[Result Time (s)],  Tulokset[Name],Taulukko12[[#This Row],[Name]],  Tulokset[Round Number],2)</f>
        <v>10.9</v>
      </c>
      <c r="R27" s="62">
        <f>SUMIFS(  Tulokset[Result Time (s)],  Tulokset[Name],Taulukko12[[#This Row],[Name]],  Tulokset[Round Number],3)</f>
        <v>10.92</v>
      </c>
    </row>
    <row r="28" spans="4:19" x14ac:dyDescent="0.4">
      <c r="D28" s="30">
        <v>2</v>
      </c>
      <c r="E28" s="1" t="s">
        <v>164</v>
      </c>
      <c r="F28" s="51">
        <v>10.88</v>
      </c>
      <c r="M28" s="62" t="s">
        <v>168</v>
      </c>
      <c r="N28" s="62" t="str">
        <f>INDEX(Urheilijat_maittain[Country],   MATCH(  Taulukko12[[#This Row],[Name]],  Urheilijat_maittain[Name],  0) )</f>
        <v>USA</v>
      </c>
      <c r="O28" s="62">
        <f>VLOOKUP( Taulukko12[[#This Row],[Name]],  Urheilijoiden_iät[],  2,  FALSE)</f>
        <v>24.33</v>
      </c>
      <c r="P28" s="62">
        <f>SUMIFS(  Tulokset[Result Time (s)],  Tulokset[Name],Taulukko12[[#This Row],[Name]],  Tulokset[Round Number],1)</f>
        <v>11.09</v>
      </c>
      <c r="Q28" s="62">
        <f>SUMIFS(  Tulokset[Result Time (s)],  Tulokset[Name],Taulukko12[[#This Row],[Name]],  Tulokset[Round Number],2)</f>
        <v>10.9</v>
      </c>
      <c r="R28" s="62">
        <f>SUMIFS(  Tulokset[Result Time (s)],  Tulokset[Name],Taulukko12[[#This Row],[Name]],  Tulokset[Round Number],3)</f>
        <v>10.94</v>
      </c>
    </row>
    <row r="29" spans="4:19" x14ac:dyDescent="0.4">
      <c r="D29" s="30">
        <v>2</v>
      </c>
      <c r="E29" s="1" t="s">
        <v>162</v>
      </c>
      <c r="F29" s="51">
        <v>10.88</v>
      </c>
      <c r="M29" s="62" t="s">
        <v>169</v>
      </c>
      <c r="N29" s="62" t="str">
        <f>INDEX(Urheilijat_maittain[Country],   MATCH(  Taulukko12[[#This Row],[Name]],  Urheilijat_maittain[Name],  0) )</f>
        <v>JAM</v>
      </c>
      <c r="O29" s="62">
        <f>VLOOKUP( Taulukko12[[#This Row],[Name]],  Urheilijoiden_iät[],  2,  FALSE)</f>
        <v>21.84</v>
      </c>
      <c r="P29" s="62">
        <f>SUMIFS(  Tulokset[Result Time (s)],  Tulokset[Name],Taulukko12[[#This Row],[Name]],  Tulokset[Round Number],1)</f>
        <v>11.27</v>
      </c>
      <c r="Q29" s="62">
        <f>SUMIFS(  Tulokset[Result Time (s)],  Tulokset[Name],Taulukko12[[#This Row],[Name]],  Tulokset[Round Number],2)</f>
        <v>10.96</v>
      </c>
      <c r="R29" s="62">
        <f>SUMIFS(  Tulokset[Result Time (s)],  Tulokset[Name],Taulukko12[[#This Row],[Name]],  Tulokset[Round Number],3)</f>
        <v>11.8</v>
      </c>
    </row>
    <row r="30" spans="4:19" x14ac:dyDescent="0.4">
      <c r="D30" s="30">
        <v>2</v>
      </c>
      <c r="E30" s="1" t="s">
        <v>163</v>
      </c>
      <c r="F30" s="51">
        <v>10.9</v>
      </c>
    </row>
    <row r="31" spans="4:19" x14ac:dyDescent="0.4">
      <c r="D31" s="30">
        <v>2</v>
      </c>
      <c r="E31" s="1" t="s">
        <v>168</v>
      </c>
      <c r="F31" s="51">
        <v>10.9</v>
      </c>
      <c r="M31" s="77" t="s">
        <v>1220</v>
      </c>
      <c r="N31" s="76"/>
      <c r="O31" s="76"/>
      <c r="P31" s="76"/>
      <c r="Q31" s="76"/>
      <c r="R31" s="76"/>
      <c r="S31" s="76"/>
    </row>
    <row r="32" spans="4:19" x14ac:dyDescent="0.4">
      <c r="D32" s="30">
        <v>2</v>
      </c>
      <c r="E32" s="1" t="s">
        <v>166</v>
      </c>
      <c r="F32" s="51">
        <v>10.9</v>
      </c>
      <c r="M32" s="77" t="s">
        <v>1221</v>
      </c>
      <c r="N32" s="76"/>
      <c r="O32" s="76"/>
      <c r="P32" s="76"/>
      <c r="Q32" s="76"/>
      <c r="R32" s="76"/>
      <c r="S32" s="76"/>
    </row>
    <row r="33" spans="4:6" x14ac:dyDescent="0.4">
      <c r="D33" s="30">
        <v>2</v>
      </c>
      <c r="E33" s="1" t="s">
        <v>167</v>
      </c>
      <c r="F33" s="51">
        <v>10.9</v>
      </c>
    </row>
    <row r="34" spans="4:6" x14ac:dyDescent="0.4">
      <c r="D34" s="30">
        <v>2</v>
      </c>
      <c r="E34" s="1" t="s">
        <v>165</v>
      </c>
      <c r="F34" s="51">
        <v>10.94</v>
      </c>
    </row>
    <row r="35" spans="4:6" x14ac:dyDescent="0.4">
      <c r="D35" s="30">
        <v>2</v>
      </c>
      <c r="E35" s="1" t="s">
        <v>169</v>
      </c>
      <c r="F35" s="51">
        <v>10.96</v>
      </c>
    </row>
    <row r="36" spans="4:6" x14ac:dyDescent="0.4">
      <c r="D36" s="30">
        <v>2</v>
      </c>
      <c r="E36" s="1" t="s">
        <v>170</v>
      </c>
      <c r="F36" s="51">
        <v>11</v>
      </c>
    </row>
    <row r="37" spans="4:6" x14ac:dyDescent="0.4">
      <c r="D37" s="30">
        <v>2</v>
      </c>
      <c r="E37" s="1" t="s">
        <v>171</v>
      </c>
      <c r="F37" s="51">
        <v>11.01</v>
      </c>
    </row>
    <row r="38" spans="4:6" x14ac:dyDescent="0.4">
      <c r="D38" s="30">
        <v>2</v>
      </c>
      <c r="E38" s="1" t="s">
        <v>172</v>
      </c>
      <c r="F38" s="51">
        <v>11.09</v>
      </c>
    </row>
    <row r="39" spans="4:6" x14ac:dyDescent="0.4">
      <c r="D39" s="30">
        <v>2</v>
      </c>
      <c r="E39" s="1" t="s">
        <v>173</v>
      </c>
      <c r="F39" s="51">
        <v>11.09</v>
      </c>
    </row>
    <row r="40" spans="4:6" x14ac:dyDescent="0.4">
      <c r="D40" s="30">
        <v>2</v>
      </c>
      <c r="E40" s="1" t="s">
        <v>174</v>
      </c>
      <c r="F40" s="51">
        <v>11.14</v>
      </c>
    </row>
    <row r="41" spans="4:6" x14ac:dyDescent="0.4">
      <c r="D41" s="30">
        <v>2</v>
      </c>
      <c r="E41" s="1" t="s">
        <v>175</v>
      </c>
      <c r="F41" s="51">
        <v>11.16</v>
      </c>
    </row>
    <row r="42" spans="4:6" x14ac:dyDescent="0.4">
      <c r="D42" s="30">
        <v>2</v>
      </c>
      <c r="E42" s="1" t="s">
        <v>176</v>
      </c>
      <c r="F42" s="51">
        <v>11.18</v>
      </c>
    </row>
    <row r="43" spans="4:6" x14ac:dyDescent="0.4">
      <c r="D43" s="30">
        <v>2</v>
      </c>
      <c r="E43" s="1" t="s">
        <v>177</v>
      </c>
      <c r="F43" s="51">
        <v>11.2</v>
      </c>
    </row>
    <row r="44" spans="4:6" x14ac:dyDescent="0.4">
      <c r="D44" s="30">
        <v>2</v>
      </c>
      <c r="E44" s="1" t="s">
        <v>178</v>
      </c>
      <c r="F44" s="51">
        <v>11.2</v>
      </c>
    </row>
    <row r="45" spans="4:6" x14ac:dyDescent="0.4">
      <c r="D45" s="30">
        <v>2</v>
      </c>
      <c r="E45" s="1" t="s">
        <v>179</v>
      </c>
      <c r="F45" s="51">
        <v>11.23</v>
      </c>
    </row>
    <row r="46" spans="4:6" x14ac:dyDescent="0.4">
      <c r="D46" s="30">
        <v>2</v>
      </c>
      <c r="E46" s="1" t="s">
        <v>180</v>
      </c>
      <c r="F46" s="51">
        <v>11.27</v>
      </c>
    </row>
    <row r="47" spans="4:6" x14ac:dyDescent="0.4">
      <c r="D47" s="30">
        <v>2</v>
      </c>
      <c r="E47" s="1" t="s">
        <v>181</v>
      </c>
      <c r="F47" s="51">
        <v>11.29</v>
      </c>
    </row>
    <row r="48" spans="4:6" x14ac:dyDescent="0.4">
      <c r="D48" s="30">
        <v>2</v>
      </c>
      <c r="E48" s="1" t="s">
        <v>182</v>
      </c>
      <c r="F48" s="51">
        <v>11.32</v>
      </c>
    </row>
    <row r="49" spans="4:6" x14ac:dyDescent="0.4">
      <c r="D49" s="30">
        <v>2</v>
      </c>
      <c r="E49" s="1" t="s">
        <v>183</v>
      </c>
      <c r="F49" s="51">
        <v>11.32</v>
      </c>
    </row>
    <row r="50" spans="4:6" x14ac:dyDescent="0.4">
      <c r="D50" s="30">
        <v>2</v>
      </c>
      <c r="E50" s="1" t="s">
        <v>184</v>
      </c>
      <c r="F50" s="51">
        <v>11.33</v>
      </c>
    </row>
    <row r="51" spans="4:6" x14ac:dyDescent="0.4">
      <c r="D51" s="30">
        <v>1</v>
      </c>
      <c r="E51" s="1" t="s">
        <v>164</v>
      </c>
      <c r="F51" s="51">
        <v>10.96</v>
      </c>
    </row>
    <row r="52" spans="4:6" x14ac:dyDescent="0.4">
      <c r="D52" s="30">
        <v>1</v>
      </c>
      <c r="E52" s="1" t="s">
        <v>167</v>
      </c>
      <c r="F52" s="51">
        <v>11</v>
      </c>
    </row>
    <row r="53" spans="4:6" x14ac:dyDescent="0.4">
      <c r="D53" s="30">
        <v>1</v>
      </c>
      <c r="E53" s="1" t="s">
        <v>165</v>
      </c>
      <c r="F53" s="51">
        <v>11.01</v>
      </c>
    </row>
    <row r="54" spans="4:6" x14ac:dyDescent="0.4">
      <c r="D54" s="30">
        <v>1</v>
      </c>
      <c r="E54" s="1" t="s">
        <v>173</v>
      </c>
      <c r="F54" s="51">
        <v>11.08</v>
      </c>
    </row>
    <row r="55" spans="4:6" x14ac:dyDescent="0.4">
      <c r="D55" s="30">
        <v>1</v>
      </c>
      <c r="E55" s="1" t="s">
        <v>168</v>
      </c>
      <c r="F55" s="51">
        <v>11.09</v>
      </c>
    </row>
    <row r="56" spans="4:6" x14ac:dyDescent="0.4">
      <c r="D56" s="30">
        <v>1</v>
      </c>
      <c r="E56" s="1" t="s">
        <v>163</v>
      </c>
      <c r="F56" s="51">
        <v>11.13</v>
      </c>
    </row>
    <row r="57" spans="4:6" x14ac:dyDescent="0.4">
      <c r="D57" s="30">
        <v>1</v>
      </c>
      <c r="E57" s="1" t="s">
        <v>172</v>
      </c>
      <c r="F57" s="51">
        <v>11.16</v>
      </c>
    </row>
    <row r="58" spans="4:6" x14ac:dyDescent="0.4">
      <c r="D58" s="30">
        <v>1</v>
      </c>
      <c r="E58" s="1" t="s">
        <v>166</v>
      </c>
      <c r="F58" s="51">
        <v>11.16</v>
      </c>
    </row>
    <row r="59" spans="4:6" x14ac:dyDescent="0.4">
      <c r="D59" s="30">
        <v>1</v>
      </c>
      <c r="E59" s="1" t="s">
        <v>171</v>
      </c>
      <c r="F59" s="51">
        <v>11.17</v>
      </c>
    </row>
    <row r="60" spans="4:6" x14ac:dyDescent="0.4">
      <c r="D60" s="30">
        <v>1</v>
      </c>
      <c r="E60" s="1" t="s">
        <v>175</v>
      </c>
      <c r="F60" s="51">
        <v>11.19</v>
      </c>
    </row>
    <row r="61" spans="4:6" x14ac:dyDescent="0.4">
      <c r="D61" s="30">
        <v>1</v>
      </c>
      <c r="E61" s="1" t="s">
        <v>162</v>
      </c>
      <c r="F61" s="51">
        <v>11.21</v>
      </c>
    </row>
    <row r="62" spans="4:6" x14ac:dyDescent="0.4">
      <c r="D62" s="30">
        <v>1</v>
      </c>
      <c r="E62" s="1" t="s">
        <v>170</v>
      </c>
      <c r="F62" s="51">
        <v>11.23</v>
      </c>
    </row>
    <row r="63" spans="4:6" x14ac:dyDescent="0.4">
      <c r="D63" s="30">
        <v>1</v>
      </c>
      <c r="E63" s="1" t="s">
        <v>176</v>
      </c>
      <c r="F63" s="51">
        <v>11.24</v>
      </c>
    </row>
    <row r="64" spans="4:6" x14ac:dyDescent="0.4">
      <c r="D64" s="30">
        <v>1</v>
      </c>
      <c r="E64" s="1" t="s">
        <v>179</v>
      </c>
      <c r="F64" s="51">
        <v>11.25</v>
      </c>
    </row>
    <row r="65" spans="4:6" x14ac:dyDescent="0.4">
      <c r="D65" s="30">
        <v>1</v>
      </c>
      <c r="E65" s="1" t="s">
        <v>169</v>
      </c>
      <c r="F65" s="51">
        <v>11.27</v>
      </c>
    </row>
    <row r="66" spans="4:6" x14ac:dyDescent="0.4">
      <c r="D66" s="30">
        <v>1</v>
      </c>
      <c r="E66" s="1" t="s">
        <v>183</v>
      </c>
      <c r="F66" s="51">
        <v>11.3</v>
      </c>
    </row>
    <row r="67" spans="4:6" x14ac:dyDescent="0.4">
      <c r="D67" s="30">
        <v>1</v>
      </c>
      <c r="E67" s="1" t="s">
        <v>182</v>
      </c>
      <c r="F67" s="51">
        <v>11.31</v>
      </c>
    </row>
    <row r="68" spans="4:6" x14ac:dyDescent="0.4">
      <c r="D68" s="30">
        <v>1</v>
      </c>
      <c r="E68" s="1" t="s">
        <v>178</v>
      </c>
      <c r="F68" s="51">
        <v>11.32</v>
      </c>
    </row>
    <row r="69" spans="4:6" x14ac:dyDescent="0.4">
      <c r="D69" s="30">
        <v>1</v>
      </c>
      <c r="E69" s="1" t="s">
        <v>184</v>
      </c>
      <c r="F69" s="51">
        <v>11.34</v>
      </c>
    </row>
    <row r="70" spans="4:6" x14ac:dyDescent="0.4">
      <c r="D70" s="30">
        <v>1</v>
      </c>
      <c r="E70" s="1" t="s">
        <v>177</v>
      </c>
      <c r="F70" s="51">
        <v>11.35</v>
      </c>
    </row>
    <row r="71" spans="4:6" x14ac:dyDescent="0.4">
      <c r="D71" s="30">
        <v>1</v>
      </c>
      <c r="E71" s="1" t="s">
        <v>185</v>
      </c>
      <c r="F71" s="51">
        <v>11.35</v>
      </c>
    </row>
    <row r="72" spans="4:6" x14ac:dyDescent="0.4">
      <c r="D72" s="30">
        <v>1</v>
      </c>
      <c r="E72" s="1" t="s">
        <v>174</v>
      </c>
      <c r="F72" s="51">
        <v>11.35</v>
      </c>
    </row>
    <row r="73" spans="4:6" x14ac:dyDescent="0.4">
      <c r="D73" s="30">
        <v>1</v>
      </c>
      <c r="E73" s="1" t="s">
        <v>180</v>
      </c>
      <c r="F73" s="51">
        <v>11.38</v>
      </c>
    </row>
    <row r="74" spans="4:6" x14ac:dyDescent="0.4">
      <c r="D74" s="30">
        <v>1</v>
      </c>
      <c r="E74" s="1" t="s">
        <v>181</v>
      </c>
      <c r="F74" s="51">
        <v>11.39</v>
      </c>
    </row>
    <row r="75" spans="4:6" x14ac:dyDescent="0.4">
      <c r="D75" s="30">
        <v>1</v>
      </c>
      <c r="E75" s="1" t="s">
        <v>186</v>
      </c>
      <c r="F75" s="51">
        <v>11.41</v>
      </c>
    </row>
    <row r="76" spans="4:6" x14ac:dyDescent="0.4">
      <c r="D76" s="30">
        <v>1</v>
      </c>
      <c r="E76" s="1" t="s">
        <v>187</v>
      </c>
      <c r="F76" s="51">
        <v>11.41</v>
      </c>
    </row>
    <row r="77" spans="4:6" x14ac:dyDescent="0.4">
      <c r="D77" s="30">
        <v>1</v>
      </c>
      <c r="E77" s="1" t="s">
        <v>188</v>
      </c>
      <c r="F77" s="51">
        <v>11.42</v>
      </c>
    </row>
    <row r="78" spans="4:6" x14ac:dyDescent="0.4">
      <c r="D78" s="30">
        <v>1</v>
      </c>
      <c r="E78" s="1" t="s">
        <v>189</v>
      </c>
      <c r="F78" s="51">
        <v>11.43</v>
      </c>
    </row>
    <row r="79" spans="4:6" x14ac:dyDescent="0.4">
      <c r="D79" s="30">
        <v>1</v>
      </c>
      <c r="E79" s="1" t="s">
        <v>190</v>
      </c>
      <c r="F79" s="51">
        <v>11.43</v>
      </c>
    </row>
    <row r="80" spans="4:6" x14ac:dyDescent="0.4">
      <c r="D80" s="30">
        <v>1</v>
      </c>
      <c r="E80" s="1" t="s">
        <v>191</v>
      </c>
      <c r="F80" s="51">
        <v>11.43</v>
      </c>
    </row>
    <row r="81" spans="4:6" x14ac:dyDescent="0.4">
      <c r="D81" s="30">
        <v>1</v>
      </c>
      <c r="E81" s="1" t="s">
        <v>192</v>
      </c>
      <c r="F81" s="51">
        <v>11.43</v>
      </c>
    </row>
    <row r="82" spans="4:6" x14ac:dyDescent="0.4">
      <c r="D82" s="30">
        <v>1</v>
      </c>
      <c r="E82" s="1" t="s">
        <v>193</v>
      </c>
      <c r="F82" s="51">
        <v>11.47</v>
      </c>
    </row>
    <row r="83" spans="4:6" x14ac:dyDescent="0.4">
      <c r="D83" s="30">
        <v>1</v>
      </c>
      <c r="E83" s="1" t="s">
        <v>194</v>
      </c>
      <c r="F83" s="51">
        <v>11.48</v>
      </c>
    </row>
    <row r="84" spans="4:6" x14ac:dyDescent="0.4">
      <c r="D84" s="30">
        <v>1</v>
      </c>
      <c r="E84" s="1" t="s">
        <v>195</v>
      </c>
      <c r="F84" s="51">
        <v>11.48</v>
      </c>
    </row>
    <row r="85" spans="4:6" x14ac:dyDescent="0.4">
      <c r="D85" s="30">
        <v>1</v>
      </c>
      <c r="E85" s="1" t="s">
        <v>196</v>
      </c>
      <c r="F85" s="51">
        <v>11.48</v>
      </c>
    </row>
    <row r="86" spans="4:6" x14ac:dyDescent="0.4">
      <c r="D86" s="30">
        <v>1</v>
      </c>
      <c r="E86" s="1" t="s">
        <v>197</v>
      </c>
      <c r="F86" s="51">
        <v>11.5</v>
      </c>
    </row>
    <row r="87" spans="4:6" x14ac:dyDescent="0.4">
      <c r="D87" s="30">
        <v>1</v>
      </c>
      <c r="E87" s="1" t="s">
        <v>198</v>
      </c>
      <c r="F87" s="51">
        <v>11.54</v>
      </c>
    </row>
    <row r="88" spans="4:6" x14ac:dyDescent="0.4">
      <c r="D88" s="30">
        <v>1</v>
      </c>
      <c r="E88" s="1" t="s">
        <v>199</v>
      </c>
      <c r="F88" s="51">
        <v>11.55</v>
      </c>
    </row>
    <row r="89" spans="4:6" x14ac:dyDescent="0.4">
      <c r="D89" s="30">
        <v>1</v>
      </c>
      <c r="E89" s="1" t="s">
        <v>200</v>
      </c>
      <c r="F89" s="51">
        <v>11.56</v>
      </c>
    </row>
    <row r="90" spans="4:6" x14ac:dyDescent="0.4">
      <c r="D90" s="30">
        <v>1</v>
      </c>
      <c r="E90" s="1" t="s">
        <v>201</v>
      </c>
      <c r="F90" s="51">
        <v>11.56</v>
      </c>
    </row>
    <row r="91" spans="4:6" x14ac:dyDescent="0.4">
      <c r="D91" s="30">
        <v>1</v>
      </c>
      <c r="E91" s="1" t="s">
        <v>202</v>
      </c>
      <c r="F91" s="51">
        <v>11.57</v>
      </c>
    </row>
    <row r="92" spans="4:6" x14ac:dyDescent="0.4">
      <c r="D92" s="30">
        <v>1</v>
      </c>
      <c r="E92" s="1" t="s">
        <v>203</v>
      </c>
      <c r="F92" s="51">
        <v>11.57</v>
      </c>
    </row>
    <row r="93" spans="4:6" x14ac:dyDescent="0.4">
      <c r="D93" s="30">
        <v>1</v>
      </c>
      <c r="E93" s="1" t="s">
        <v>204</v>
      </c>
      <c r="F93" s="51">
        <v>11.59</v>
      </c>
    </row>
    <row r="94" spans="4:6" x14ac:dyDescent="0.4">
      <c r="D94" s="30">
        <v>1</v>
      </c>
      <c r="E94" s="1" t="s">
        <v>205</v>
      </c>
      <c r="F94" s="51">
        <v>11.59</v>
      </c>
    </row>
    <row r="95" spans="4:6" x14ac:dyDescent="0.4">
      <c r="D95" s="30">
        <v>1</v>
      </c>
      <c r="E95" s="1" t="s">
        <v>206</v>
      </c>
      <c r="F95" s="51">
        <v>11.61</v>
      </c>
    </row>
    <row r="96" spans="4:6" x14ac:dyDescent="0.4">
      <c r="D96" s="30">
        <v>1</v>
      </c>
      <c r="E96" s="1" t="s">
        <v>207</v>
      </c>
      <c r="F96" s="51">
        <v>11.61</v>
      </c>
    </row>
    <row r="97" spans="4:6" x14ac:dyDescent="0.4">
      <c r="D97" s="30">
        <v>1</v>
      </c>
      <c r="E97" s="1" t="s">
        <v>208</v>
      </c>
      <c r="F97" s="51">
        <v>11.67</v>
      </c>
    </row>
    <row r="98" spans="4:6" x14ac:dyDescent="0.4">
      <c r="D98" s="30">
        <v>1</v>
      </c>
      <c r="E98" s="1" t="s">
        <v>209</v>
      </c>
      <c r="F98" s="51">
        <v>11.67</v>
      </c>
    </row>
    <row r="99" spans="4:6" x14ac:dyDescent="0.4">
      <c r="D99" s="30">
        <v>1</v>
      </c>
      <c r="E99" s="1" t="s">
        <v>210</v>
      </c>
      <c r="F99" s="51">
        <v>11.68</v>
      </c>
    </row>
    <row r="100" spans="4:6" x14ac:dyDescent="0.4">
      <c r="D100" s="30">
        <v>1</v>
      </c>
      <c r="E100" s="1" t="s">
        <v>211</v>
      </c>
      <c r="F100" s="51">
        <v>11.69</v>
      </c>
    </row>
    <row r="101" spans="4:6" x14ac:dyDescent="0.4">
      <c r="D101" s="30">
        <v>1</v>
      </c>
      <c r="E101" s="1" t="s">
        <v>212</v>
      </c>
      <c r="F101" s="51">
        <v>11.69</v>
      </c>
    </row>
    <row r="102" spans="4:6" x14ac:dyDescent="0.4">
      <c r="D102" s="30">
        <v>1</v>
      </c>
      <c r="E102" s="1" t="s">
        <v>213</v>
      </c>
      <c r="F102" s="51">
        <v>11.7</v>
      </c>
    </row>
    <row r="103" spans="4:6" x14ac:dyDescent="0.4">
      <c r="D103" s="30">
        <v>1</v>
      </c>
      <c r="E103" s="1" t="s">
        <v>214</v>
      </c>
      <c r="F103" s="51">
        <v>11.72</v>
      </c>
    </row>
    <row r="104" spans="4:6" x14ac:dyDescent="0.4">
      <c r="D104" s="30">
        <v>1</v>
      </c>
      <c r="E104" s="1" t="s">
        <v>215</v>
      </c>
      <c r="F104" s="51">
        <v>11.72</v>
      </c>
    </row>
    <row r="105" spans="4:6" x14ac:dyDescent="0.4">
      <c r="D105" s="30">
        <v>1</v>
      </c>
      <c r="E105" s="1" t="s">
        <v>216</v>
      </c>
      <c r="F105" s="51">
        <v>11.74</v>
      </c>
    </row>
    <row r="106" spans="4:6" x14ac:dyDescent="0.4">
      <c r="D106" s="30">
        <v>1</v>
      </c>
      <c r="E106" s="1" t="s">
        <v>217</v>
      </c>
      <c r="F106" s="51">
        <v>11.84</v>
      </c>
    </row>
    <row r="107" spans="4:6" x14ac:dyDescent="0.4">
      <c r="D107" s="30">
        <v>1</v>
      </c>
      <c r="E107" s="1" t="s">
        <v>218</v>
      </c>
      <c r="F107" s="51">
        <v>11.9</v>
      </c>
    </row>
    <row r="108" spans="4:6" x14ac:dyDescent="0.4">
      <c r="D108" s="30">
        <v>1</v>
      </c>
      <c r="E108" s="1" t="s">
        <v>219</v>
      </c>
      <c r="F108" s="51">
        <v>12.18</v>
      </c>
    </row>
    <row r="109" spans="4:6" x14ac:dyDescent="0.4">
      <c r="D109" s="30">
        <v>1</v>
      </c>
      <c r="E109" s="1" t="s">
        <v>220</v>
      </c>
      <c r="F109" s="51">
        <v>12.22</v>
      </c>
    </row>
    <row r="110" spans="4:6" x14ac:dyDescent="0.4">
      <c r="D110" s="30">
        <v>1</v>
      </c>
      <c r="E110" s="1" t="s">
        <v>221</v>
      </c>
      <c r="F110" s="51">
        <v>12.25</v>
      </c>
    </row>
    <row r="111" spans="4:6" x14ac:dyDescent="0.4">
      <c r="D111" s="30">
        <v>1</v>
      </c>
      <c r="E111" s="1" t="s">
        <v>222</v>
      </c>
      <c r="F111" s="51">
        <v>12.41</v>
      </c>
    </row>
    <row r="112" spans="4:6" x14ac:dyDescent="0.4">
      <c r="D112" s="30">
        <v>1</v>
      </c>
      <c r="E112" s="1" t="s">
        <v>223</v>
      </c>
      <c r="F112" s="51">
        <v>12.43</v>
      </c>
    </row>
    <row r="113" spans="4:6" x14ac:dyDescent="0.4">
      <c r="D113" s="30">
        <v>1</v>
      </c>
      <c r="E113" s="1" t="s">
        <v>224</v>
      </c>
      <c r="F113" s="51">
        <v>12.48</v>
      </c>
    </row>
    <row r="114" spans="4:6" x14ac:dyDescent="0.4">
      <c r="D114" s="30">
        <v>1</v>
      </c>
      <c r="E114" s="1" t="s">
        <v>225</v>
      </c>
      <c r="F114" s="51">
        <v>12.62</v>
      </c>
    </row>
    <row r="117" spans="4:6" x14ac:dyDescent="0.4">
      <c r="D117" s="12" t="str">
        <f ca="1">Controls!$C$77</f>
        <v>Taulukko 2: Urheilijat maittain</v>
      </c>
    </row>
    <row r="118" spans="4:6" x14ac:dyDescent="0.4">
      <c r="D118" s="17" t="str">
        <f ca="1">Controls!$C$78</f>
        <v>Maa</v>
      </c>
      <c r="E118" s="19" t="str">
        <f ca="1">Controls!$C$79</f>
        <v>Nimi</v>
      </c>
    </row>
    <row r="119" spans="4:6" x14ac:dyDescent="0.4">
      <c r="D119" s="1" t="s">
        <v>23</v>
      </c>
      <c r="E119" s="1" t="s">
        <v>22</v>
      </c>
    </row>
    <row r="120" spans="4:6" x14ac:dyDescent="0.4">
      <c r="D120" s="1" t="s">
        <v>226</v>
      </c>
      <c r="E120" s="1" t="s">
        <v>164</v>
      </c>
    </row>
    <row r="121" spans="4:6" x14ac:dyDescent="0.4">
      <c r="D121" s="1" t="s">
        <v>227</v>
      </c>
      <c r="E121" s="1" t="s">
        <v>167</v>
      </c>
    </row>
    <row r="122" spans="4:6" x14ac:dyDescent="0.4">
      <c r="D122" s="1" t="s">
        <v>228</v>
      </c>
      <c r="E122" s="1" t="s">
        <v>165</v>
      </c>
    </row>
    <row r="123" spans="4:6" x14ac:dyDescent="0.4">
      <c r="D123" s="1" t="s">
        <v>229</v>
      </c>
      <c r="E123" s="1" t="s">
        <v>173</v>
      </c>
    </row>
    <row r="124" spans="4:6" x14ac:dyDescent="0.4">
      <c r="D124" s="1" t="s">
        <v>230</v>
      </c>
      <c r="E124" s="1" t="s">
        <v>168</v>
      </c>
    </row>
    <row r="125" spans="4:6" x14ac:dyDescent="0.4">
      <c r="D125" s="1" t="s">
        <v>230</v>
      </c>
      <c r="E125" s="1" t="s">
        <v>163</v>
      </c>
    </row>
    <row r="126" spans="4:6" x14ac:dyDescent="0.4">
      <c r="D126" s="1" t="s">
        <v>231</v>
      </c>
      <c r="E126" s="1" t="s">
        <v>172</v>
      </c>
    </row>
    <row r="127" spans="4:6" x14ac:dyDescent="0.4">
      <c r="D127" s="1" t="s">
        <v>232</v>
      </c>
      <c r="E127" s="1" t="s">
        <v>166</v>
      </c>
    </row>
    <row r="128" spans="4:6" x14ac:dyDescent="0.4">
      <c r="D128" s="1" t="s">
        <v>228</v>
      </c>
      <c r="E128" s="1" t="s">
        <v>171</v>
      </c>
    </row>
    <row r="129" spans="4:5" x14ac:dyDescent="0.4">
      <c r="D129" s="1" t="s">
        <v>233</v>
      </c>
      <c r="E129" s="1" t="s">
        <v>175</v>
      </c>
    </row>
    <row r="130" spans="4:5" x14ac:dyDescent="0.4">
      <c r="D130" s="1" t="s">
        <v>226</v>
      </c>
      <c r="E130" s="1" t="s">
        <v>162</v>
      </c>
    </row>
    <row r="131" spans="4:5" x14ac:dyDescent="0.4">
      <c r="D131" s="1" t="s">
        <v>230</v>
      </c>
      <c r="E131" s="1" t="s">
        <v>170</v>
      </c>
    </row>
    <row r="132" spans="4:5" x14ac:dyDescent="0.4">
      <c r="D132" s="1" t="s">
        <v>234</v>
      </c>
      <c r="E132" s="1" t="s">
        <v>176</v>
      </c>
    </row>
    <row r="133" spans="4:5" x14ac:dyDescent="0.4">
      <c r="D133" s="1" t="s">
        <v>235</v>
      </c>
      <c r="E133" s="1" t="s">
        <v>179</v>
      </c>
    </row>
    <row r="134" spans="4:5" x14ac:dyDescent="0.4">
      <c r="D134" s="1" t="s">
        <v>226</v>
      </c>
      <c r="E134" s="1" t="s">
        <v>169</v>
      </c>
    </row>
    <row r="135" spans="4:5" x14ac:dyDescent="0.4">
      <c r="D135" s="1" t="s">
        <v>236</v>
      </c>
      <c r="E135" s="1" t="s">
        <v>183</v>
      </c>
    </row>
    <row r="136" spans="4:5" x14ac:dyDescent="0.4">
      <c r="D136" s="1" t="s">
        <v>237</v>
      </c>
      <c r="E136" s="1" t="s">
        <v>182</v>
      </c>
    </row>
    <row r="137" spans="4:5" x14ac:dyDescent="0.4">
      <c r="D137" s="1" t="s">
        <v>238</v>
      </c>
      <c r="E137" s="1" t="s">
        <v>178</v>
      </c>
    </row>
    <row r="138" spans="4:5" x14ac:dyDescent="0.4">
      <c r="D138" s="1" t="s">
        <v>229</v>
      </c>
      <c r="E138" s="1" t="s">
        <v>184</v>
      </c>
    </row>
    <row r="139" spans="4:5" x14ac:dyDescent="0.4">
      <c r="D139" s="1" t="s">
        <v>227</v>
      </c>
      <c r="E139" s="1" t="s">
        <v>177</v>
      </c>
    </row>
    <row r="140" spans="4:5" x14ac:dyDescent="0.4">
      <c r="D140" s="1" t="s">
        <v>239</v>
      </c>
      <c r="E140" s="1" t="s">
        <v>185</v>
      </c>
    </row>
    <row r="141" spans="4:5" x14ac:dyDescent="0.4">
      <c r="D141" s="1" t="s">
        <v>240</v>
      </c>
      <c r="E141" s="1" t="s">
        <v>174</v>
      </c>
    </row>
    <row r="142" spans="4:5" x14ac:dyDescent="0.4">
      <c r="D142" s="1" t="s">
        <v>240</v>
      </c>
      <c r="E142" s="1" t="s">
        <v>180</v>
      </c>
    </row>
    <row r="143" spans="4:5" x14ac:dyDescent="0.4">
      <c r="D143" s="1" t="s">
        <v>236</v>
      </c>
      <c r="E143" s="1" t="s">
        <v>181</v>
      </c>
    </row>
    <row r="144" spans="4:5" x14ac:dyDescent="0.4">
      <c r="D144" s="1" t="s">
        <v>241</v>
      </c>
      <c r="E144" s="1" t="s">
        <v>186</v>
      </c>
    </row>
    <row r="145" spans="4:5" x14ac:dyDescent="0.4">
      <c r="D145" s="1" t="s">
        <v>229</v>
      </c>
      <c r="E145" s="1" t="s">
        <v>187</v>
      </c>
    </row>
    <row r="146" spans="4:5" x14ac:dyDescent="0.4">
      <c r="D146" s="1" t="s">
        <v>227</v>
      </c>
      <c r="E146" s="1" t="s">
        <v>188</v>
      </c>
    </row>
    <row r="147" spans="4:5" x14ac:dyDescent="0.4">
      <c r="D147" s="1" t="s">
        <v>242</v>
      </c>
      <c r="E147" s="1" t="s">
        <v>189</v>
      </c>
    </row>
    <row r="148" spans="4:5" x14ac:dyDescent="0.4">
      <c r="D148" s="1" t="s">
        <v>241</v>
      </c>
      <c r="E148" s="1" t="s">
        <v>190</v>
      </c>
    </row>
    <row r="149" spans="4:5" x14ac:dyDescent="0.4">
      <c r="D149" s="1" t="s">
        <v>243</v>
      </c>
      <c r="E149" s="1" t="s">
        <v>191</v>
      </c>
    </row>
    <row r="150" spans="4:5" x14ac:dyDescent="0.4">
      <c r="D150" s="1" t="s">
        <v>244</v>
      </c>
      <c r="E150" s="1" t="s">
        <v>192</v>
      </c>
    </row>
    <row r="151" spans="4:5" x14ac:dyDescent="0.4">
      <c r="D151" s="1" t="s">
        <v>237</v>
      </c>
      <c r="E151" s="1" t="s">
        <v>193</v>
      </c>
    </row>
    <row r="152" spans="4:5" x14ac:dyDescent="0.4">
      <c r="D152" s="1" t="s">
        <v>245</v>
      </c>
      <c r="E152" s="1" t="s">
        <v>194</v>
      </c>
    </row>
    <row r="153" spans="4:5" x14ac:dyDescent="0.4">
      <c r="D153" s="1" t="s">
        <v>246</v>
      </c>
      <c r="E153" s="1" t="s">
        <v>195</v>
      </c>
    </row>
    <row r="154" spans="4:5" x14ac:dyDescent="0.4">
      <c r="D154" s="1" t="s">
        <v>247</v>
      </c>
      <c r="E154" s="1" t="s">
        <v>196</v>
      </c>
    </row>
    <row r="155" spans="4:5" x14ac:dyDescent="0.4">
      <c r="D155" s="1" t="s">
        <v>248</v>
      </c>
      <c r="E155" s="1" t="s">
        <v>197</v>
      </c>
    </row>
    <row r="156" spans="4:5" x14ac:dyDescent="0.4">
      <c r="D156" s="1" t="s">
        <v>249</v>
      </c>
      <c r="E156" s="1" t="s">
        <v>198</v>
      </c>
    </row>
    <row r="157" spans="4:5" x14ac:dyDescent="0.4">
      <c r="D157" s="1" t="s">
        <v>231</v>
      </c>
      <c r="E157" s="1" t="s">
        <v>199</v>
      </c>
    </row>
    <row r="158" spans="4:5" x14ac:dyDescent="0.4">
      <c r="D158" s="1" t="s">
        <v>250</v>
      </c>
      <c r="E158" s="1" t="s">
        <v>200</v>
      </c>
    </row>
    <row r="159" spans="4:5" x14ac:dyDescent="0.4">
      <c r="D159" s="1" t="s">
        <v>246</v>
      </c>
      <c r="E159" s="1" t="s">
        <v>201</v>
      </c>
    </row>
    <row r="160" spans="4:5" x14ac:dyDescent="0.4">
      <c r="D160" s="1" t="s">
        <v>238</v>
      </c>
      <c r="E160" s="1" t="s">
        <v>202</v>
      </c>
    </row>
    <row r="161" spans="4:5" x14ac:dyDescent="0.4">
      <c r="D161" s="1" t="s">
        <v>236</v>
      </c>
      <c r="E161" s="1" t="s">
        <v>203</v>
      </c>
    </row>
    <row r="162" spans="4:5" x14ac:dyDescent="0.4">
      <c r="D162" s="1" t="s">
        <v>251</v>
      </c>
      <c r="E162" s="1" t="s">
        <v>204</v>
      </c>
    </row>
    <row r="163" spans="4:5" x14ac:dyDescent="0.4">
      <c r="D163" s="1" t="s">
        <v>245</v>
      </c>
      <c r="E163" s="1" t="s">
        <v>205</v>
      </c>
    </row>
    <row r="164" spans="4:5" x14ac:dyDescent="0.4">
      <c r="D164" s="1" t="s">
        <v>231</v>
      </c>
      <c r="E164" s="1" t="s">
        <v>206</v>
      </c>
    </row>
    <row r="165" spans="4:5" x14ac:dyDescent="0.4">
      <c r="D165" s="1" t="s">
        <v>252</v>
      </c>
      <c r="E165" s="1" t="s">
        <v>207</v>
      </c>
    </row>
    <row r="166" spans="4:5" x14ac:dyDescent="0.4">
      <c r="D166" s="1" t="s">
        <v>235</v>
      </c>
      <c r="E166" s="1" t="s">
        <v>208</v>
      </c>
    </row>
    <row r="167" spans="4:5" x14ac:dyDescent="0.4">
      <c r="D167" s="1" t="s">
        <v>253</v>
      </c>
      <c r="E167" s="1" t="s">
        <v>209</v>
      </c>
    </row>
    <row r="168" spans="4:5" x14ac:dyDescent="0.4">
      <c r="D168" s="1" t="s">
        <v>254</v>
      </c>
      <c r="E168" s="1" t="s">
        <v>210</v>
      </c>
    </row>
    <row r="169" spans="4:5" x14ac:dyDescent="0.4">
      <c r="D169" s="1" t="s">
        <v>255</v>
      </c>
      <c r="E169" s="1" t="s">
        <v>211</v>
      </c>
    </row>
    <row r="170" spans="4:5" x14ac:dyDescent="0.4">
      <c r="D170" s="1" t="s">
        <v>248</v>
      </c>
      <c r="E170" s="1" t="s">
        <v>212</v>
      </c>
    </row>
    <row r="171" spans="4:5" x14ac:dyDescent="0.4">
      <c r="D171" s="1" t="s">
        <v>234</v>
      </c>
      <c r="E171" s="1" t="s">
        <v>213</v>
      </c>
    </row>
    <row r="172" spans="4:5" x14ac:dyDescent="0.4">
      <c r="D172" s="1" t="s">
        <v>251</v>
      </c>
      <c r="E172" s="1" t="s">
        <v>214</v>
      </c>
    </row>
    <row r="173" spans="4:5" x14ac:dyDescent="0.4">
      <c r="D173" s="1" t="s">
        <v>256</v>
      </c>
      <c r="E173" s="1" t="s">
        <v>215</v>
      </c>
    </row>
    <row r="174" spans="4:5" x14ac:dyDescent="0.4">
      <c r="D174" s="1" t="s">
        <v>257</v>
      </c>
      <c r="E174" s="1" t="s">
        <v>216</v>
      </c>
    </row>
    <row r="175" spans="4:5" x14ac:dyDescent="0.4">
      <c r="D175" s="1" t="s">
        <v>248</v>
      </c>
      <c r="E175" s="1" t="s">
        <v>217</v>
      </c>
    </row>
    <row r="176" spans="4:5" x14ac:dyDescent="0.4">
      <c r="D176" s="1" t="s">
        <v>258</v>
      </c>
      <c r="E176" s="1" t="s">
        <v>218</v>
      </c>
    </row>
    <row r="177" spans="4:5" x14ac:dyDescent="0.4">
      <c r="D177" s="1" t="s">
        <v>259</v>
      </c>
      <c r="E177" s="1" t="s">
        <v>219</v>
      </c>
    </row>
    <row r="178" spans="4:5" x14ac:dyDescent="0.4">
      <c r="D178" s="1" t="s">
        <v>260</v>
      </c>
      <c r="E178" s="1" t="s">
        <v>220</v>
      </c>
    </row>
    <row r="179" spans="4:5" x14ac:dyDescent="0.4">
      <c r="D179" s="1" t="s">
        <v>261</v>
      </c>
      <c r="E179" s="1" t="s">
        <v>221</v>
      </c>
    </row>
    <row r="180" spans="4:5" x14ac:dyDescent="0.4">
      <c r="D180" s="1" t="s">
        <v>262</v>
      </c>
      <c r="E180" s="1" t="s">
        <v>222</v>
      </c>
    </row>
    <row r="181" spans="4:5" x14ac:dyDescent="0.4">
      <c r="D181" s="1" t="s">
        <v>263</v>
      </c>
      <c r="E181" s="1" t="s">
        <v>223</v>
      </c>
    </row>
    <row r="182" spans="4:5" x14ac:dyDescent="0.4">
      <c r="D182" s="1" t="s">
        <v>264</v>
      </c>
      <c r="E182" s="1" t="s">
        <v>224</v>
      </c>
    </row>
    <row r="183" spans="4:5" x14ac:dyDescent="0.4">
      <c r="D183" s="1" t="s">
        <v>265</v>
      </c>
      <c r="E183" s="1" t="s">
        <v>225</v>
      </c>
    </row>
    <row r="186" spans="4:5" x14ac:dyDescent="0.4">
      <c r="D186" s="12" t="str">
        <f ca="1">Controls!$C$80</f>
        <v>Taulukko 3: Urheilijoiden iät</v>
      </c>
    </row>
    <row r="187" spans="4:5" x14ac:dyDescent="0.4">
      <c r="D187" s="17" t="str">
        <f ca="1">Controls!$C$81</f>
        <v>Nimi</v>
      </c>
      <c r="E187" s="42" t="str">
        <f ca="1">Controls!$C$82</f>
        <v>Ikä (vuotta)</v>
      </c>
    </row>
    <row r="188" spans="4:5" x14ac:dyDescent="0.4">
      <c r="D188" s="1" t="s">
        <v>22</v>
      </c>
      <c r="E188" s="30" t="s">
        <v>34</v>
      </c>
    </row>
    <row r="189" spans="4:5" x14ac:dyDescent="0.4">
      <c r="D189" s="1" t="s">
        <v>164</v>
      </c>
      <c r="E189" s="51">
        <v>29.65</v>
      </c>
    </row>
    <row r="190" spans="4:5" x14ac:dyDescent="0.4">
      <c r="D190" s="1" t="s">
        <v>167</v>
      </c>
      <c r="E190" s="51">
        <v>24.36</v>
      </c>
    </row>
    <row r="191" spans="4:5" x14ac:dyDescent="0.4">
      <c r="D191" s="1" t="s">
        <v>165</v>
      </c>
      <c r="E191" s="51">
        <v>27.75</v>
      </c>
    </row>
    <row r="192" spans="4:5" x14ac:dyDescent="0.4">
      <c r="D192" s="1" t="s">
        <v>173</v>
      </c>
      <c r="E192" s="51">
        <v>20.98</v>
      </c>
    </row>
    <row r="193" spans="4:5" x14ac:dyDescent="0.4">
      <c r="D193" s="1" t="s">
        <v>168</v>
      </c>
      <c r="E193" s="51">
        <v>24.33</v>
      </c>
    </row>
    <row r="194" spans="4:5" x14ac:dyDescent="0.4">
      <c r="D194" s="1" t="s">
        <v>163</v>
      </c>
      <c r="E194" s="51">
        <v>25.98</v>
      </c>
    </row>
    <row r="195" spans="4:5" x14ac:dyDescent="0.4">
      <c r="D195" s="1" t="s">
        <v>172</v>
      </c>
      <c r="E195" s="51">
        <v>27.86</v>
      </c>
    </row>
    <row r="196" spans="4:5" x14ac:dyDescent="0.4">
      <c r="D196" s="1" t="s">
        <v>166</v>
      </c>
      <c r="E196" s="51">
        <v>24.18</v>
      </c>
    </row>
    <row r="197" spans="4:5" x14ac:dyDescent="0.4">
      <c r="D197" s="1" t="s">
        <v>171</v>
      </c>
      <c r="E197" s="51">
        <v>28.99</v>
      </c>
    </row>
    <row r="198" spans="4:5" x14ac:dyDescent="0.4">
      <c r="D198" s="1" t="s">
        <v>175</v>
      </c>
      <c r="E198" s="51">
        <v>24.17</v>
      </c>
    </row>
    <row r="199" spans="4:5" x14ac:dyDescent="0.4">
      <c r="D199" s="1" t="s">
        <v>162</v>
      </c>
      <c r="E199" s="51">
        <v>24.14</v>
      </c>
    </row>
    <row r="200" spans="4:5" x14ac:dyDescent="0.4">
      <c r="D200" s="1" t="s">
        <v>170</v>
      </c>
      <c r="E200" s="51">
        <v>30.98</v>
      </c>
    </row>
    <row r="201" spans="4:5" x14ac:dyDescent="0.4">
      <c r="D201" s="1" t="s">
        <v>176</v>
      </c>
      <c r="E201" s="51">
        <v>19.059999999999999</v>
      </c>
    </row>
    <row r="202" spans="4:5" x14ac:dyDescent="0.4">
      <c r="D202" s="1" t="s">
        <v>179</v>
      </c>
      <c r="E202" s="51">
        <v>25.67</v>
      </c>
    </row>
    <row r="203" spans="4:5" x14ac:dyDescent="0.4">
      <c r="D203" s="1" t="s">
        <v>169</v>
      </c>
      <c r="E203" s="51">
        <v>21.84</v>
      </c>
    </row>
    <row r="204" spans="4:5" x14ac:dyDescent="0.4">
      <c r="D204" s="1" t="s">
        <v>183</v>
      </c>
      <c r="E204" s="51">
        <v>28.5</v>
      </c>
    </row>
    <row r="205" spans="4:5" x14ac:dyDescent="0.4">
      <c r="D205" s="1" t="s">
        <v>182</v>
      </c>
      <c r="E205" s="51">
        <v>24.13</v>
      </c>
    </row>
    <row r="206" spans="4:5" x14ac:dyDescent="0.4">
      <c r="D206" s="1" t="s">
        <v>178</v>
      </c>
      <c r="E206" s="51">
        <v>27.45</v>
      </c>
    </row>
    <row r="207" spans="4:5" x14ac:dyDescent="0.4">
      <c r="D207" s="1" t="s">
        <v>184</v>
      </c>
      <c r="E207" s="51">
        <v>25.82</v>
      </c>
    </row>
    <row r="208" spans="4:5" x14ac:dyDescent="0.4">
      <c r="D208" s="1" t="s">
        <v>177</v>
      </c>
      <c r="E208" s="51">
        <v>27.73</v>
      </c>
    </row>
    <row r="209" spans="4:5" x14ac:dyDescent="0.4">
      <c r="D209" s="1" t="s">
        <v>185</v>
      </c>
      <c r="E209" s="51">
        <v>32.26</v>
      </c>
    </row>
    <row r="210" spans="4:5" x14ac:dyDescent="0.4">
      <c r="D210" s="1" t="s">
        <v>174</v>
      </c>
      <c r="E210" s="51">
        <v>20.56</v>
      </c>
    </row>
    <row r="211" spans="4:5" x14ac:dyDescent="0.4">
      <c r="D211" s="1" t="s">
        <v>180</v>
      </c>
      <c r="E211" s="51">
        <v>25.19</v>
      </c>
    </row>
    <row r="212" spans="4:5" x14ac:dyDescent="0.4">
      <c r="D212" s="1" t="s">
        <v>181</v>
      </c>
      <c r="E212" s="51">
        <v>28.84</v>
      </c>
    </row>
    <row r="213" spans="4:5" x14ac:dyDescent="0.4">
      <c r="D213" s="1" t="s">
        <v>186</v>
      </c>
      <c r="E213" s="51">
        <v>22.18</v>
      </c>
    </row>
    <row r="214" spans="4:5" x14ac:dyDescent="0.4">
      <c r="D214" s="1" t="s">
        <v>187</v>
      </c>
      <c r="E214" s="51">
        <v>19.97</v>
      </c>
    </row>
    <row r="215" spans="4:5" x14ac:dyDescent="0.4">
      <c r="D215" s="1" t="s">
        <v>188</v>
      </c>
      <c r="E215" s="51">
        <v>29.85</v>
      </c>
    </row>
    <row r="216" spans="4:5" x14ac:dyDescent="0.4">
      <c r="D216" s="1" t="s">
        <v>189</v>
      </c>
      <c r="E216" s="51">
        <v>33.299999999999997</v>
      </c>
    </row>
    <row r="217" spans="4:5" x14ac:dyDescent="0.4">
      <c r="D217" s="1" t="s">
        <v>190</v>
      </c>
      <c r="E217" s="51">
        <v>24.73</v>
      </c>
    </row>
    <row r="218" spans="4:5" x14ac:dyDescent="0.4">
      <c r="D218" s="1" t="s">
        <v>191</v>
      </c>
      <c r="E218" s="51">
        <v>28.47</v>
      </c>
    </row>
    <row r="219" spans="4:5" x14ac:dyDescent="0.4">
      <c r="D219" s="1" t="s">
        <v>192</v>
      </c>
      <c r="E219" s="51">
        <v>27.84</v>
      </c>
    </row>
    <row r="220" spans="4:5" x14ac:dyDescent="0.4">
      <c r="D220" s="1" t="s">
        <v>193</v>
      </c>
      <c r="E220" s="51">
        <v>23.63</v>
      </c>
    </row>
    <row r="221" spans="4:5" x14ac:dyDescent="0.4">
      <c r="D221" s="1" t="s">
        <v>194</v>
      </c>
      <c r="E221" s="51">
        <v>28.93</v>
      </c>
    </row>
    <row r="222" spans="4:5" x14ac:dyDescent="0.4">
      <c r="D222" s="1" t="s">
        <v>195</v>
      </c>
      <c r="E222" s="51">
        <v>24.86</v>
      </c>
    </row>
    <row r="223" spans="4:5" x14ac:dyDescent="0.4">
      <c r="D223" s="1" t="s">
        <v>196</v>
      </c>
      <c r="E223" s="51">
        <v>28.64</v>
      </c>
    </row>
    <row r="224" spans="4:5" x14ac:dyDescent="0.4">
      <c r="D224" s="1" t="s">
        <v>197</v>
      </c>
      <c r="E224" s="51">
        <v>24.79</v>
      </c>
    </row>
    <row r="225" spans="4:5" x14ac:dyDescent="0.4">
      <c r="D225" s="1" t="s">
        <v>198</v>
      </c>
      <c r="E225" s="51">
        <v>34.520000000000003</v>
      </c>
    </row>
    <row r="226" spans="4:5" x14ac:dyDescent="0.4">
      <c r="D226" s="1" t="s">
        <v>199</v>
      </c>
      <c r="E226" s="51">
        <v>31.25</v>
      </c>
    </row>
    <row r="227" spans="4:5" x14ac:dyDescent="0.4">
      <c r="D227" s="1" t="s">
        <v>200</v>
      </c>
      <c r="E227" s="51">
        <v>23.43</v>
      </c>
    </row>
    <row r="228" spans="4:5" x14ac:dyDescent="0.4">
      <c r="D228" s="1" t="s">
        <v>201</v>
      </c>
      <c r="E228" s="51">
        <v>20.81</v>
      </c>
    </row>
    <row r="229" spans="4:5" x14ac:dyDescent="0.4">
      <c r="D229" s="1" t="s">
        <v>202</v>
      </c>
      <c r="E229" s="51">
        <v>25.32</v>
      </c>
    </row>
    <row r="230" spans="4:5" x14ac:dyDescent="0.4">
      <c r="D230" s="1" t="s">
        <v>203</v>
      </c>
      <c r="E230" s="51">
        <v>28.55</v>
      </c>
    </row>
    <row r="231" spans="4:5" x14ac:dyDescent="0.4">
      <c r="D231" s="1" t="s">
        <v>204</v>
      </c>
      <c r="E231" s="51">
        <v>21.42</v>
      </c>
    </row>
    <row r="232" spans="4:5" x14ac:dyDescent="0.4">
      <c r="D232" s="1" t="s">
        <v>205</v>
      </c>
      <c r="E232" s="51">
        <v>18.71</v>
      </c>
    </row>
    <row r="233" spans="4:5" x14ac:dyDescent="0.4">
      <c r="D233" s="1" t="s">
        <v>206</v>
      </c>
      <c r="E233" s="51">
        <v>21.9</v>
      </c>
    </row>
    <row r="234" spans="4:5" x14ac:dyDescent="0.4">
      <c r="D234" s="1" t="s">
        <v>207</v>
      </c>
      <c r="E234" s="51">
        <v>27.18</v>
      </c>
    </row>
    <row r="235" spans="4:5" x14ac:dyDescent="0.4">
      <c r="D235" s="1" t="s">
        <v>208</v>
      </c>
      <c r="E235" s="51">
        <v>28.32</v>
      </c>
    </row>
    <row r="236" spans="4:5" x14ac:dyDescent="0.4">
      <c r="D236" s="1" t="s">
        <v>209</v>
      </c>
      <c r="E236" s="51">
        <v>29.21</v>
      </c>
    </row>
    <row r="237" spans="4:5" x14ac:dyDescent="0.4">
      <c r="D237" s="1" t="s">
        <v>210</v>
      </c>
      <c r="E237" s="51">
        <v>21.02</v>
      </c>
    </row>
    <row r="238" spans="4:5" x14ac:dyDescent="0.4">
      <c r="D238" s="1" t="s">
        <v>211</v>
      </c>
      <c r="E238" s="51">
        <v>20.54</v>
      </c>
    </row>
    <row r="239" spans="4:5" x14ac:dyDescent="0.4">
      <c r="D239" s="1" t="s">
        <v>212</v>
      </c>
      <c r="E239" s="51">
        <v>23.96</v>
      </c>
    </row>
    <row r="240" spans="4:5" x14ac:dyDescent="0.4">
      <c r="D240" s="1" t="s">
        <v>213</v>
      </c>
      <c r="E240" s="51">
        <v>28.31</v>
      </c>
    </row>
    <row r="241" spans="4:5" x14ac:dyDescent="0.4">
      <c r="D241" s="1" t="s">
        <v>214</v>
      </c>
      <c r="E241" s="51">
        <v>19.11</v>
      </c>
    </row>
    <row r="242" spans="4:5" x14ac:dyDescent="0.4">
      <c r="D242" s="1" t="s">
        <v>215</v>
      </c>
      <c r="E242" s="51">
        <v>20.07</v>
      </c>
    </row>
    <row r="243" spans="4:5" x14ac:dyDescent="0.4">
      <c r="D243" s="1" t="s">
        <v>216</v>
      </c>
      <c r="E243" s="51">
        <v>25.92</v>
      </c>
    </row>
    <row r="244" spans="4:5" x14ac:dyDescent="0.4">
      <c r="D244" s="1" t="s">
        <v>217</v>
      </c>
      <c r="E244" s="51">
        <v>21.07</v>
      </c>
    </row>
    <row r="245" spans="4:5" x14ac:dyDescent="0.4">
      <c r="D245" s="1" t="s">
        <v>218</v>
      </c>
      <c r="E245" s="51">
        <v>21.72</v>
      </c>
    </row>
    <row r="246" spans="4:5" x14ac:dyDescent="0.4">
      <c r="D246" s="1" t="s">
        <v>219</v>
      </c>
      <c r="E246" s="51">
        <v>23.61</v>
      </c>
    </row>
    <row r="247" spans="4:5" x14ac:dyDescent="0.4">
      <c r="D247" s="1" t="s">
        <v>220</v>
      </c>
      <c r="E247" s="51">
        <v>24.7</v>
      </c>
    </row>
    <row r="248" spans="4:5" x14ac:dyDescent="0.4">
      <c r="D248" s="1" t="s">
        <v>221</v>
      </c>
      <c r="E248" s="51">
        <v>26.02</v>
      </c>
    </row>
    <row r="249" spans="4:5" x14ac:dyDescent="0.4">
      <c r="D249" s="1" t="s">
        <v>222</v>
      </c>
      <c r="E249" s="51">
        <v>23.24</v>
      </c>
    </row>
    <row r="250" spans="4:5" x14ac:dyDescent="0.4">
      <c r="D250" s="1" t="s">
        <v>223</v>
      </c>
      <c r="E250" s="51">
        <v>18.760000000000002</v>
      </c>
    </row>
    <row r="251" spans="4:5" x14ac:dyDescent="0.4">
      <c r="D251" s="1" t="s">
        <v>224</v>
      </c>
      <c r="E251" s="51">
        <v>20.76</v>
      </c>
    </row>
    <row r="252" spans="4:5" x14ac:dyDescent="0.4">
      <c r="D252" s="1" t="s">
        <v>225</v>
      </c>
      <c r="E252" s="51">
        <v>23</v>
      </c>
    </row>
  </sheetData>
  <pageMargins left="0.7" right="0.7" top="0.75" bottom="0.75" header="0.3" footer="0.3"/>
  <pageSetup orientation="portrait" r:id="rId1"/>
  <drawing r:id="rId2"/>
  <legacyDrawing r:id="rId3"/>
  <tableParts count="5">
    <tablePart r:id="rId4"/>
    <tablePart r:id="rId5"/>
    <tablePart r:id="rId6"/>
    <tablePart r:id="rId7"/>
    <tablePart r:id="rId8"/>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dimension ref="A1:AD121"/>
  <sheetViews>
    <sheetView showGridLines="0" zoomScaleNormal="100" workbookViewId="0"/>
  </sheetViews>
  <sheetFormatPr defaultColWidth="9" defaultRowHeight="16.8" x14ac:dyDescent="0.4"/>
  <cols>
    <col min="1" max="2" width="17.21875" style="7" customWidth="1"/>
    <col min="3" max="3" width="2.109375" style="1" customWidth="1"/>
    <col min="4" max="4" width="17.44140625" style="1" customWidth="1"/>
    <col min="5" max="5" width="17.77734375" style="1" customWidth="1"/>
    <col min="6" max="6" width="24.21875" style="1" bestFit="1" customWidth="1"/>
    <col min="7" max="7" width="10.109375" style="1" bestFit="1" customWidth="1"/>
    <col min="8" max="8" width="22.77734375" style="1" customWidth="1"/>
    <col min="9" max="10" width="16.33203125" style="1" bestFit="1" customWidth="1"/>
    <col min="11" max="11" width="3.44140625" style="1" customWidth="1"/>
    <col min="12" max="12" width="5.109375" style="60" bestFit="1" customWidth="1"/>
    <col min="13" max="17" width="11.44140625" style="62" customWidth="1"/>
    <col min="18" max="18" width="19" style="62" customWidth="1"/>
    <col min="19" max="19" width="3.109375" style="62" customWidth="1"/>
    <col min="20" max="20" width="17.33203125" style="62" customWidth="1"/>
    <col min="21" max="21" width="17.88671875" style="62" customWidth="1"/>
    <col min="22" max="22" width="25" style="62" bestFit="1" customWidth="1"/>
    <col min="23" max="23" width="11.44140625" style="62" customWidth="1"/>
    <col min="24" max="24" width="16.6640625" style="62" customWidth="1"/>
    <col min="25" max="29" width="11.44140625" style="62" customWidth="1"/>
    <col min="30" max="30" width="4" style="60" bestFit="1" customWidth="1"/>
    <col min="31" max="16384" width="9" style="1"/>
  </cols>
  <sheetData>
    <row r="1" spans="4:30" ht="24.6" x14ac:dyDescent="0.55000000000000004">
      <c r="L1" s="57" t="s">
        <v>159</v>
      </c>
      <c r="M1" s="58" t="str">
        <f ca="1">Controls!$C$57</f>
        <v>Vastausosio</v>
      </c>
      <c r="N1" s="59"/>
      <c r="O1" s="59"/>
      <c r="P1" s="59"/>
      <c r="Q1" s="59"/>
      <c r="R1" s="59"/>
      <c r="S1" s="59"/>
      <c r="T1" s="59"/>
      <c r="U1" s="59"/>
      <c r="V1" s="59"/>
      <c r="W1" s="59"/>
      <c r="X1" s="59"/>
      <c r="Y1" s="59"/>
      <c r="Z1" s="59"/>
      <c r="AA1" s="59"/>
      <c r="AB1" s="59"/>
      <c r="AC1" s="59"/>
      <c r="AD1" s="57" t="s">
        <v>160</v>
      </c>
    </row>
    <row r="2" spans="4:30" ht="24.6" x14ac:dyDescent="0.55000000000000004">
      <c r="D2" s="13" t="str">
        <f ca="1">Controls!$C$87</f>
        <v>Datanmurskausviesti  - Osa 2</v>
      </c>
      <c r="L2" s="57" t="s">
        <v>159</v>
      </c>
      <c r="M2" s="58" t="str">
        <f ca="1">Controls!$C$58</f>
        <v>Kaikkien vastausten pitää olla näiden sarakkeiden välissä. Lisää väliin sarakkeita tai muuta niiden kokoa, jos tarvitset lisää tilaa.</v>
      </c>
      <c r="N2" s="59"/>
      <c r="O2" s="59"/>
      <c r="P2" s="59"/>
      <c r="Q2" s="59"/>
      <c r="R2" s="59"/>
      <c r="S2" s="59"/>
      <c r="T2" s="59"/>
      <c r="U2" s="59"/>
      <c r="V2" s="59"/>
      <c r="W2" s="59"/>
      <c r="X2" s="59"/>
      <c r="Y2" s="59"/>
      <c r="Z2" s="59"/>
      <c r="AA2" s="59"/>
      <c r="AB2" s="59"/>
      <c r="AC2" s="59"/>
      <c r="AD2" s="57" t="s">
        <v>160</v>
      </c>
    </row>
    <row r="3" spans="4:30" x14ac:dyDescent="0.4">
      <c r="D3" s="1" t="str">
        <f ca="1">Controls!$C$88</f>
        <v>Alla on taulukko urheilijoista, jotka osallistuivat 200 metrin juoksuun.</v>
      </c>
      <c r="M3" s="61"/>
      <c r="N3" s="61"/>
      <c r="O3" s="61"/>
      <c r="P3" s="61"/>
      <c r="Q3" s="61"/>
      <c r="R3" s="61"/>
      <c r="S3" s="61"/>
      <c r="T3" s="79" t="s">
        <v>1225</v>
      </c>
      <c r="U3" s="79"/>
      <c r="V3" s="79"/>
      <c r="W3" s="79"/>
      <c r="X3" s="79"/>
      <c r="Y3" s="61"/>
      <c r="Z3" s="61"/>
      <c r="AA3" s="61"/>
      <c r="AB3" s="61"/>
      <c r="AC3" s="61"/>
    </row>
    <row r="4" spans="4:30" x14ac:dyDescent="0.4">
      <c r="D4" s="6" t="str">
        <f ca="1">Controls!$C$89</f>
        <v>Taulukko 1 sisältää jokaisen urheilijan tulokset kolmessa kilpailun erässä.</v>
      </c>
      <c r="M4" s="61"/>
      <c r="N4" s="78" t="s">
        <v>1224</v>
      </c>
      <c r="O4" s="69"/>
      <c r="P4" s="69"/>
      <c r="Q4" s="69"/>
      <c r="R4" s="69"/>
      <c r="S4" s="61"/>
      <c r="T4" s="79" t="s">
        <v>1222</v>
      </c>
      <c r="U4" s="79"/>
      <c r="V4" s="79"/>
      <c r="W4" s="79"/>
      <c r="X4" s="79"/>
      <c r="Y4" s="61"/>
      <c r="Z4" s="61"/>
      <c r="AA4" s="61"/>
      <c r="AB4" s="61"/>
      <c r="AC4" s="61"/>
    </row>
    <row r="5" spans="4:30" x14ac:dyDescent="0.4">
      <c r="M5" s="61"/>
      <c r="N5" s="61"/>
      <c r="O5" s="61"/>
      <c r="P5" s="61"/>
      <c r="Q5" s="61"/>
      <c r="R5" s="61"/>
      <c r="S5" s="61"/>
      <c r="T5" s="81">
        <v>4</v>
      </c>
      <c r="U5" s="81">
        <v>2</v>
      </c>
      <c r="V5" s="81">
        <v>3</v>
      </c>
      <c r="W5" s="81"/>
      <c r="X5" s="81">
        <v>1</v>
      </c>
      <c r="Y5" s="81" t="s">
        <v>1223</v>
      </c>
      <c r="Z5" s="61"/>
      <c r="AA5" s="61"/>
      <c r="AB5" s="61"/>
      <c r="AC5" s="61"/>
    </row>
    <row r="6" spans="4:30" x14ac:dyDescent="0.4">
      <c r="D6" s="1" t="str">
        <f ca="1">Controls!$C$90</f>
        <v xml:space="preserve">Luo uusi taulukko oikealla olevaan vastausosioon, joka sisältää tietoja vain jokaisen maan nopeimman tuloksen saaneesta urheilijasta. </v>
      </c>
      <c r="N6" s="30" t="s">
        <v>37</v>
      </c>
      <c r="O6" s="30" t="s">
        <v>39</v>
      </c>
      <c r="P6" s="1" t="s">
        <v>22</v>
      </c>
      <c r="Q6" s="15" t="s">
        <v>23</v>
      </c>
      <c r="R6" s="30" t="s">
        <v>27</v>
      </c>
      <c r="T6" s="62" t="s">
        <v>37</v>
      </c>
      <c r="U6" s="62" t="s">
        <v>39</v>
      </c>
      <c r="V6" s="62" t="s">
        <v>22</v>
      </c>
      <c r="W6" s="62" t="s">
        <v>23</v>
      </c>
      <c r="X6" s="62" t="s">
        <v>27</v>
      </c>
    </row>
    <row r="7" spans="4:30" x14ac:dyDescent="0.4">
      <c r="D7" s="6" t="str">
        <f ca="1">Controls!$C$92</f>
        <v>Jokainen maa tulisi näkyä vain kerran taulukossasi.</v>
      </c>
      <c r="N7" s="30">
        <v>3</v>
      </c>
      <c r="O7" s="30">
        <v>903</v>
      </c>
      <c r="P7" s="1" t="s">
        <v>162</v>
      </c>
      <c r="Q7" s="15" t="s">
        <v>226</v>
      </c>
      <c r="R7" s="51">
        <v>21.78</v>
      </c>
      <c r="T7" s="62">
        <f t="array" ref="T7">INDEX( Kaikkien_erien_tulokset[Round Number], MATCH(  1,  (Kaikkien_erien_tulokset[Country]=Taulukko13[[#This Row],[Country]]) * (Kaikkien_erien_tulokset[Result Time (s)]=Taulukko13[[#This Row],[Result Time (s)]]),0))</f>
        <v>3</v>
      </c>
      <c r="U7" s="62">
        <f t="array" ref="U7">INDEX( Kaikkien_erien_tulokset[Athlete Number], MATCH(  1,  (Kaikkien_erien_tulokset[Country]=Taulukko13[[#This Row],[Country]]) * (Kaikkien_erien_tulokset[Result Time (s)]=Taulukko13[[#This Row],[Result Time (s)]]),0))</f>
        <v>903</v>
      </c>
      <c r="V7" s="62" t="str">
        <f>VLOOKUP(  Taulukko13[[#This Row],[Athlete Number]],  Kaikkien_erien_tulokset[[Athlete Number]:[Name]], 2, FALSE)</f>
        <v>THOMPSON Elaine</v>
      </c>
      <c r="W7" s="62" t="s">
        <v>226</v>
      </c>
      <c r="X7" s="62">
        <f>_xlfn.MINIFS( Kaikkien_erien_tulokset[Result Time (s)], Kaikkien_erien_tulokset[Country],  Taulukko13[[#This Row],[Country]])</f>
        <v>21.78</v>
      </c>
    </row>
    <row r="8" spans="4:30" x14ac:dyDescent="0.4">
      <c r="D8" s="6" t="str">
        <f ca="1">Controls!$C$93</f>
        <v xml:space="preserve">Jokaista tulosta kohden listaa yhdelle riville urheilijan nimi, numero, maa, Erän numero ja loppuaika. </v>
      </c>
      <c r="N8" s="30">
        <v>3</v>
      </c>
      <c r="O8" s="30">
        <v>1039</v>
      </c>
      <c r="P8" s="1" t="s">
        <v>166</v>
      </c>
      <c r="Q8" s="15" t="s">
        <v>232</v>
      </c>
      <c r="R8" s="51">
        <v>21.88</v>
      </c>
      <c r="T8" s="62">
        <f t="array" ref="T8">INDEX( Kaikkien_erien_tulokset[Round Number], MATCH(  1,  (Kaikkien_erien_tulokset[Country]=Taulukko13[[#This Row],[Country]]) * (Kaikkien_erien_tulokset[Result Time (s)]=Taulukko13[[#This Row],[Result Time (s)]]),0))</f>
        <v>3</v>
      </c>
      <c r="U8" s="62">
        <f t="array" ref="U8">INDEX( Kaikkien_erien_tulokset[Athlete Number], MATCH(  1,  (Kaikkien_erien_tulokset[Country]=Taulukko13[[#This Row],[Country]]) * (Kaikkien_erien_tulokset[Result Time (s)]=Taulukko13[[#This Row],[Result Time (s)]]),0))</f>
        <v>1039</v>
      </c>
      <c r="V8" s="62" t="str">
        <f>VLOOKUP(  Taulukko13[[#This Row],[Athlete Number]],  Kaikkien_erien_tulokset[[Athlete Number]:[Name]], 2, FALSE)</f>
        <v>SCHIPPERS Dafne</v>
      </c>
      <c r="W8" s="62" t="s">
        <v>232</v>
      </c>
      <c r="X8" s="62">
        <f>_xlfn.MINIFS( Kaikkien_erien_tulokset[Result Time (s)], Kaikkien_erien_tulokset[Country],  Taulukko13[[#This Row],[Country]])</f>
        <v>21.88</v>
      </c>
    </row>
    <row r="9" spans="4:30" x14ac:dyDescent="0.4">
      <c r="D9" s="6" t="str">
        <f ca="1">Controls!$C$94</f>
        <v>Maat pitää olla lajiteltuina loppuaikojen perusteella (nopein loppuaika ensin ja hitain loppuaika viimeiseksi)</v>
      </c>
      <c r="N9" s="30">
        <v>2</v>
      </c>
      <c r="O9" s="30">
        <v>1326</v>
      </c>
      <c r="P9" s="1" t="s">
        <v>163</v>
      </c>
      <c r="Q9" s="15" t="s">
        <v>230</v>
      </c>
      <c r="R9" s="51">
        <v>22.13</v>
      </c>
      <c r="T9" s="62">
        <f t="array" ref="T9">INDEX( Kaikkien_erien_tulokset[Round Number], MATCH(  1,  (Kaikkien_erien_tulokset[Country]=Taulukko13[[#This Row],[Country]]) * (Kaikkien_erien_tulokset[Result Time (s)]=Taulukko13[[#This Row],[Result Time (s)]]),0))</f>
        <v>2</v>
      </c>
      <c r="U9" s="62">
        <f t="array" ref="U9">INDEX( Kaikkien_erien_tulokset[Athlete Number], MATCH(  1,  (Kaikkien_erien_tulokset[Country]=Taulukko13[[#This Row],[Country]]) * (Kaikkien_erien_tulokset[Result Time (s)]=Taulukko13[[#This Row],[Result Time (s)]]),0))</f>
        <v>1326</v>
      </c>
      <c r="V9" s="62" t="str">
        <f>VLOOKUP(  Taulukko13[[#This Row],[Athlete Number]],  Kaikkien_erien_tulokset[[Athlete Number]:[Name]], 2, FALSE)</f>
        <v>BOWIE Tori</v>
      </c>
      <c r="W9" s="62" t="s">
        <v>230</v>
      </c>
      <c r="X9" s="62">
        <f>_xlfn.MINIFS( Kaikkien_erien_tulokset[Result Time (s)], Kaikkien_erien_tulokset[Country],  Taulukko13[[#This Row],[Country]])</f>
        <v>22.13</v>
      </c>
    </row>
    <row r="10" spans="4:30" x14ac:dyDescent="0.4">
      <c r="D10" s="6" t="str">
        <f ca="1">Controls!$C$95</f>
        <v>Jos mailla on sama loppuaika, niin edelleen lajittele maat urheilijan numeron perusteella (pienin numero ensin)</v>
      </c>
      <c r="N10" s="30">
        <v>3</v>
      </c>
      <c r="O10" s="30">
        <v>540</v>
      </c>
      <c r="P10" s="1" t="s">
        <v>165</v>
      </c>
      <c r="Q10" s="15" t="s">
        <v>228</v>
      </c>
      <c r="R10" s="51">
        <v>22.21</v>
      </c>
      <c r="T10" s="62">
        <f t="array" ref="T10">INDEX( Kaikkien_erien_tulokset[Round Number], MATCH(  1,  (Kaikkien_erien_tulokset[Country]=Taulukko13[[#This Row],[Country]]) * (Kaikkien_erien_tulokset[Result Time (s)]=Taulukko13[[#This Row],[Result Time (s)]]),0))</f>
        <v>3</v>
      </c>
      <c r="U10" s="62">
        <f t="array" ref="U10">INDEX( Kaikkien_erien_tulokset[Athlete Number], MATCH(  1,  (Kaikkien_erien_tulokset[Country]=Taulukko13[[#This Row],[Country]]) * (Kaikkien_erien_tulokset[Result Time (s)]=Taulukko13[[#This Row],[Result Time (s)]]),0))</f>
        <v>540</v>
      </c>
      <c r="V10" s="62" t="str">
        <f>VLOOKUP(  Taulukko13[[#This Row],[Athlete Number]],  Kaikkien_erien_tulokset[[Athlete Number]:[Name]], 2, FALSE)</f>
        <v>TA LOU Marie-Josee</v>
      </c>
      <c r="W10" s="62" t="s">
        <v>228</v>
      </c>
      <c r="X10" s="62">
        <f>_xlfn.MINIFS( Kaikkien_erien_tulokset[Result Time (s)], Kaikkien_erien_tulokset[Country],  Taulukko13[[#This Row],[Country]])</f>
        <v>22.21</v>
      </c>
    </row>
    <row r="11" spans="4:30" x14ac:dyDescent="0.4">
      <c r="D11" s="6" t="str">
        <f ca="1">Controls!$C$96</f>
        <v>Taulukkosi tiedot pitää olla TÄSMÄLLEEN samoin kuin annetuissa tietotaulukoissa.</v>
      </c>
      <c r="K11"/>
      <c r="N11" s="30">
        <v>2</v>
      </c>
      <c r="O11" s="30">
        <v>1245</v>
      </c>
      <c r="P11" s="1" t="s">
        <v>167</v>
      </c>
      <c r="Q11" s="15" t="s">
        <v>227</v>
      </c>
      <c r="R11" s="51">
        <v>22.25</v>
      </c>
      <c r="T11" s="62">
        <f t="array" ref="T11">INDEX( Kaikkien_erien_tulokset[Round Number], MATCH(  1,  (Kaikkien_erien_tulokset[Country]=Taulukko13[[#This Row],[Country]]) * (Kaikkien_erien_tulokset[Result Time (s)]=Taulukko13[[#This Row],[Result Time (s)]]),0))</f>
        <v>2</v>
      </c>
      <c r="U11" s="62">
        <f t="array" ref="U11">INDEX( Kaikkien_erien_tulokset[Athlete Number], MATCH(  1,  (Kaikkien_erien_tulokset[Country]=Taulukko13[[#This Row],[Country]]) * (Kaikkien_erien_tulokset[Result Time (s)]=Taulukko13[[#This Row],[Result Time (s)]]),0))</f>
        <v>1245</v>
      </c>
      <c r="V11" s="62" t="str">
        <f>VLOOKUP(  Taulukko13[[#This Row],[Athlete Number]],  Kaikkien_erien_tulokset[[Athlete Number]:[Name]], 2, FALSE)</f>
        <v>AHYE Michelle-Lee</v>
      </c>
      <c r="W11" s="62" t="s">
        <v>227</v>
      </c>
      <c r="X11" s="62">
        <f>_xlfn.MINIFS( Kaikkien_erien_tulokset[Result Time (s)], Kaikkien_erien_tulokset[Country],  Taulukko13[[#This Row],[Country]])</f>
        <v>22.25</v>
      </c>
    </row>
    <row r="12" spans="4:30" x14ac:dyDescent="0.4">
      <c r="K12"/>
      <c r="N12" s="30">
        <v>3</v>
      </c>
      <c r="O12" s="30">
        <v>695</v>
      </c>
      <c r="P12" s="1" t="s">
        <v>316</v>
      </c>
      <c r="Q12" s="15" t="s">
        <v>229</v>
      </c>
      <c r="R12" s="51">
        <v>22.31</v>
      </c>
      <c r="T12" s="62">
        <f t="array" ref="T12">INDEX( Kaikkien_erien_tulokset[Round Number], MATCH(  1,  (Kaikkien_erien_tulokset[Country]=Taulukko13[[#This Row],[Country]]) * (Kaikkien_erien_tulokset[Result Time (s)]=Taulukko13[[#This Row],[Result Time (s)]]),0))</f>
        <v>3</v>
      </c>
      <c r="U12" s="62">
        <f t="array" ref="U12">INDEX( Kaikkien_erien_tulokset[Athlete Number], MATCH(  1,  (Kaikkien_erien_tulokset[Country]=Taulukko13[[#This Row],[Country]]) * (Kaikkien_erien_tulokset[Result Time (s)]=Taulukko13[[#This Row],[Result Time (s)]]),0))</f>
        <v>695</v>
      </c>
      <c r="V12" s="62" t="str">
        <f>VLOOKUP(  Taulukko13[[#This Row],[Athlete Number]],  Kaikkien_erien_tulokset[[Athlete Number]:[Name]], 2, FALSE)</f>
        <v>ASHER-SMITH Dina</v>
      </c>
      <c r="W12" s="62" t="s">
        <v>229</v>
      </c>
      <c r="X12" s="62">
        <f>_xlfn.MINIFS( Kaikkien_erien_tulokset[Result Time (s)], Kaikkien_erien_tulokset[Country],  Taulukko13[[#This Row],[Country]])</f>
        <v>22.31</v>
      </c>
    </row>
    <row r="13" spans="4:30" x14ac:dyDescent="0.4">
      <c r="D13" s="14" t="str">
        <f ca="1">Controls!$C$97&amp;" "&amp;Controls!$C$98</f>
        <v>Tietolähde: https://smsprio2016-a.akamaihd.net/_sport/R/i/Rio_2016_Athletics_Results_Book_V1.0.pdf</v>
      </c>
      <c r="K13"/>
      <c r="N13" s="30">
        <v>2</v>
      </c>
      <c r="O13" s="30">
        <v>458</v>
      </c>
      <c r="P13" s="1" t="s">
        <v>185</v>
      </c>
      <c r="Q13" s="15" t="s">
        <v>239</v>
      </c>
      <c r="R13" s="51">
        <v>22.42</v>
      </c>
      <c r="T13" s="62">
        <f t="array" ref="T13">INDEX( Kaikkien_erien_tulokset[Round Number], MATCH(  1,  (Kaikkien_erien_tulokset[Country]=Taulukko13[[#This Row],[Country]]) * (Kaikkien_erien_tulokset[Result Time (s)]=Taulukko13[[#This Row],[Result Time (s)]]),0))</f>
        <v>2</v>
      </c>
      <c r="U13" s="62">
        <f t="array" ref="U13">INDEX( Kaikkien_erien_tulokset[Athlete Number], MATCH(  1,  (Kaikkien_erien_tulokset[Country]=Taulukko13[[#This Row],[Country]]) * (Kaikkien_erien_tulokset[Result Time (s)]=Taulukko13[[#This Row],[Result Time (s)]]),0))</f>
        <v>458</v>
      </c>
      <c r="V13" s="62" t="str">
        <f>VLOOKUP(  Taulukko13[[#This Row],[Athlete Number]],  Kaikkien_erien_tulokset[[Athlete Number]:[Name]], 2, FALSE)</f>
        <v>LALOVA-COLLIO Ivet</v>
      </c>
      <c r="W13" s="62" t="s">
        <v>239</v>
      </c>
      <c r="X13" s="62">
        <f>_xlfn.MINIFS( Kaikkien_erien_tulokset[Result Time (s)], Kaikkien_erien_tulokset[Country],  Taulukko13[[#This Row],[Country]])</f>
        <v>22.42</v>
      </c>
    </row>
    <row r="14" spans="4:30" x14ac:dyDescent="0.4">
      <c r="K14"/>
      <c r="N14" s="30">
        <v>2</v>
      </c>
      <c r="O14" s="30">
        <v>334</v>
      </c>
      <c r="P14" s="1" t="s">
        <v>319</v>
      </c>
      <c r="Q14" s="15" t="s">
        <v>257</v>
      </c>
      <c r="R14" s="51">
        <v>22.5</v>
      </c>
      <c r="T14" s="62">
        <f t="array" ref="T14">INDEX( Kaikkien_erien_tulokset[Round Number], MATCH(  1,  (Kaikkien_erien_tulokset[Country]=Taulukko13[[#This Row],[Country]]) * (Kaikkien_erien_tulokset[Result Time (s)]=Taulukko13[[#This Row],[Result Time (s)]]),0))</f>
        <v>2</v>
      </c>
      <c r="U14" s="62">
        <f t="array" ref="U14">INDEX( Kaikkien_erien_tulokset[Athlete Number], MATCH(  1,  (Kaikkien_erien_tulokset[Country]=Taulukko13[[#This Row],[Country]]) * (Kaikkien_erien_tulokset[Result Time (s)]=Taulukko13[[#This Row],[Result Time (s)]]),0))</f>
        <v>334</v>
      </c>
      <c r="V14" s="62" t="str">
        <f>VLOOKUP(  Taulukko13[[#This Row],[Athlete Number]],  Kaikkien_erien_tulokset[[Athlete Number]:[Name]], 2, FALSE)</f>
        <v>NELSON Ella</v>
      </c>
      <c r="W14" s="62" t="s">
        <v>257</v>
      </c>
      <c r="X14" s="62">
        <f>_xlfn.MINIFS( Kaikkien_erien_tulokset[Result Time (s)], Kaikkien_erien_tulokset[Country],  Taulukko13[[#This Row],[Country]])</f>
        <v>22.5</v>
      </c>
    </row>
    <row r="15" spans="4:30" x14ac:dyDescent="0.4">
      <c r="D15" s="12" t="str">
        <f ca="1">Controls!$C$99</f>
        <v>Taulukko 1: Kaikkien erien tulokset</v>
      </c>
      <c r="K15"/>
      <c r="N15" s="30">
        <v>1</v>
      </c>
      <c r="O15" s="30">
        <v>1300</v>
      </c>
      <c r="P15" s="1" t="s">
        <v>183</v>
      </c>
      <c r="Q15" s="15" t="s">
        <v>236</v>
      </c>
      <c r="R15" s="51">
        <v>22.64</v>
      </c>
      <c r="T15" s="62">
        <f t="array" ref="T15">INDEX( Kaikkien_erien_tulokset[Round Number], MATCH(  1,  (Kaikkien_erien_tulokset[Country]=Taulukko13[[#This Row],[Country]]) * (Kaikkien_erien_tulokset[Result Time (s)]=Taulukko13[[#This Row],[Result Time (s)]]),0))</f>
        <v>1</v>
      </c>
      <c r="U15" s="62">
        <f t="array" ref="U15">INDEX( Kaikkien_erien_tulokset[Athlete Number], MATCH(  1,  (Kaikkien_erien_tulokset[Country]=Taulukko13[[#This Row],[Country]]) * (Kaikkien_erien_tulokset[Result Time (s)]=Taulukko13[[#This Row],[Result Time (s)]]),0))</f>
        <v>1300</v>
      </c>
      <c r="V15" s="62" t="str">
        <f>VLOOKUP(  Taulukko13[[#This Row],[Athlete Number]],  Kaikkien_erien_tulokset[[Athlete Number]:[Name]], 2, FALSE)</f>
        <v>POHREBNIAK Natalia</v>
      </c>
      <c r="W15" s="62" t="s">
        <v>236</v>
      </c>
      <c r="X15" s="62">
        <f>_xlfn.MINIFS( Kaikkien_erien_tulokset[Result Time (s)], Kaikkien_erien_tulokset[Country],  Taulukko13[[#This Row],[Country]])</f>
        <v>22.64</v>
      </c>
    </row>
    <row r="16" spans="4:30" x14ac:dyDescent="0.4">
      <c r="D16" s="44" t="str">
        <f ca="1">Controls!$C$100</f>
        <v>Erän numero</v>
      </c>
      <c r="E16" s="41" t="str">
        <f ca="1">Controls!$C$101</f>
        <v>Urheilijan numero</v>
      </c>
      <c r="F16" s="18" t="str">
        <f ca="1">Controls!$C$102</f>
        <v>Nimi</v>
      </c>
      <c r="G16" s="52" t="str">
        <f ca="1">Controls!$C$103</f>
        <v>Maa</v>
      </c>
      <c r="H16" s="42" t="str">
        <f ca="1">Controls!$C$104</f>
        <v>Loppuaika (s)</v>
      </c>
      <c r="K16"/>
      <c r="N16" s="30">
        <v>2</v>
      </c>
      <c r="O16" s="30">
        <v>1059</v>
      </c>
      <c r="P16" s="1" t="s">
        <v>172</v>
      </c>
      <c r="Q16" s="15" t="s">
        <v>231</v>
      </c>
      <c r="R16" s="51">
        <v>22.69</v>
      </c>
      <c r="T16" s="62">
        <f t="array" ref="T16">INDEX( Kaikkien_erien_tulokset[Round Number], MATCH(  1,  (Kaikkien_erien_tulokset[Country]=Taulukko13[[#This Row],[Country]]) * (Kaikkien_erien_tulokset[Result Time (s)]=Taulukko13[[#This Row],[Result Time (s)]]),0))</f>
        <v>2</v>
      </c>
      <c r="U16" s="62">
        <f t="array" ref="U16">INDEX( Kaikkien_erien_tulokset[Athlete Number], MATCH(  1,  (Kaikkien_erien_tulokset[Country]=Taulukko13[[#This Row],[Country]]) * (Kaikkien_erien_tulokset[Result Time (s)]=Taulukko13[[#This Row],[Result Time (s)]]),0))</f>
        <v>1059</v>
      </c>
      <c r="V16" s="62" t="str">
        <f>VLOOKUP(  Taulukko13[[#This Row],[Athlete Number]],  Kaikkien_erien_tulokset[[Athlete Number]:[Name]], 2, FALSE)</f>
        <v>OKAGBARE Blessing</v>
      </c>
      <c r="W16" s="62" t="s">
        <v>231</v>
      </c>
      <c r="X16" s="62">
        <f>_xlfn.MINIFS( Kaikkien_erien_tulokset[Result Time (s)], Kaikkien_erien_tulokset[Country],  Taulukko13[[#This Row],[Country]])</f>
        <v>22.69</v>
      </c>
    </row>
    <row r="17" spans="4:24" x14ac:dyDescent="0.4">
      <c r="D17" s="30" t="s">
        <v>37</v>
      </c>
      <c r="E17" s="30" t="s">
        <v>39</v>
      </c>
      <c r="F17" s="1" t="s">
        <v>22</v>
      </c>
      <c r="G17" s="15" t="s">
        <v>23</v>
      </c>
      <c r="H17" s="30" t="s">
        <v>27</v>
      </c>
      <c r="K17"/>
      <c r="N17" s="30">
        <v>2</v>
      </c>
      <c r="O17" s="30">
        <v>762</v>
      </c>
      <c r="P17" s="1" t="s">
        <v>323</v>
      </c>
      <c r="Q17" s="15" t="s">
        <v>237</v>
      </c>
      <c r="R17" s="51">
        <v>22.73</v>
      </c>
      <c r="T17" s="62">
        <f t="array" ref="T17">INDEX( Kaikkien_erien_tulokset[Round Number], MATCH(  1,  (Kaikkien_erien_tulokset[Country]=Taulukko13[[#This Row],[Country]]) * (Kaikkien_erien_tulokset[Result Time (s)]=Taulukko13[[#This Row],[Result Time (s)]]),0))</f>
        <v>2</v>
      </c>
      <c r="U17" s="62">
        <f t="array" ref="U17">INDEX( Kaikkien_erien_tulokset[Athlete Number], MATCH(  1,  (Kaikkien_erien_tulokset[Country]=Taulukko13[[#This Row],[Country]]) * (Kaikkien_erien_tulokset[Result Time (s)]=Taulukko13[[#This Row],[Result Time (s)]]),0))</f>
        <v>762</v>
      </c>
      <c r="V17" s="62" t="str">
        <f>VLOOKUP(  Taulukko13[[#This Row],[Athlete Number]],  Kaikkien_erien_tulokset[[Athlete Number]:[Name]], 2, FALSE)</f>
        <v>LUCKENKEMPER Gina</v>
      </c>
      <c r="W17" s="62" t="s">
        <v>237</v>
      </c>
      <c r="X17" s="62">
        <f>_xlfn.MINIFS( Kaikkien_erien_tulokset[Result Time (s)], Kaikkien_erien_tulokset[Country],  Taulukko13[[#This Row],[Country]])</f>
        <v>22.73</v>
      </c>
    </row>
    <row r="18" spans="4:24" x14ac:dyDescent="0.4">
      <c r="D18" s="30">
        <v>3</v>
      </c>
      <c r="E18" s="30">
        <v>903</v>
      </c>
      <c r="F18" s="1" t="s">
        <v>162</v>
      </c>
      <c r="G18" s="15" t="s">
        <v>226</v>
      </c>
      <c r="H18" s="51">
        <v>21.78</v>
      </c>
      <c r="K18"/>
      <c r="N18" s="30">
        <v>1</v>
      </c>
      <c r="O18" s="30">
        <v>454</v>
      </c>
      <c r="P18" s="1" t="s">
        <v>324</v>
      </c>
      <c r="Q18" s="15" t="s">
        <v>251</v>
      </c>
      <c r="R18" s="51">
        <v>22.74</v>
      </c>
      <c r="T18" s="62">
        <f t="array" ref="T18">INDEX( Kaikkien_erien_tulokset[Round Number], MATCH(  1,  (Kaikkien_erien_tulokset[Country]=Taulukko13[[#This Row],[Country]]) * (Kaikkien_erien_tulokset[Result Time (s)]=Taulukko13[[#This Row],[Result Time (s)]]),0))</f>
        <v>1</v>
      </c>
      <c r="U18" s="62">
        <f t="array" ref="U18">INDEX( Kaikkien_erien_tulokset[Athlete Number], MATCH(  1,  (Kaikkien_erien_tulokset[Country]=Taulukko13[[#This Row],[Country]]) * (Kaikkien_erien_tulokset[Result Time (s)]=Taulukko13[[#This Row],[Result Time (s)]]),0))</f>
        <v>454</v>
      </c>
      <c r="V18" s="62" t="str">
        <f>VLOOKUP(  Taulukko13[[#This Row],[Athlete Number]],  Kaikkien_erien_tulokset[[Athlete Number]:[Name]], 2, FALSE)</f>
        <v>ODIONG Edidiong Ofonime</v>
      </c>
      <c r="W18" s="62" t="s">
        <v>251</v>
      </c>
      <c r="X18" s="62">
        <f>_xlfn.MINIFS( Kaikkien_erien_tulokset[Result Time (s)], Kaikkien_erien_tulokset[Country],  Taulukko13[[#This Row],[Country]])</f>
        <v>22.74</v>
      </c>
    </row>
    <row r="19" spans="4:24" x14ac:dyDescent="0.4">
      <c r="D19" s="30">
        <v>3</v>
      </c>
      <c r="E19" s="30">
        <v>1039</v>
      </c>
      <c r="F19" s="1" t="s">
        <v>166</v>
      </c>
      <c r="G19" s="15" t="s">
        <v>232</v>
      </c>
      <c r="H19" s="51">
        <v>21.88</v>
      </c>
      <c r="K19"/>
      <c r="N19" s="30">
        <v>1</v>
      </c>
      <c r="O19" s="30">
        <v>1206</v>
      </c>
      <c r="P19" s="1" t="s">
        <v>175</v>
      </c>
      <c r="Q19" s="15" t="s">
        <v>233</v>
      </c>
      <c r="R19" s="51">
        <v>22.78</v>
      </c>
      <c r="T19" s="62">
        <f t="array" ref="T19">INDEX( Kaikkien_erien_tulokset[Round Number], MATCH(  1,  (Kaikkien_erien_tulokset[Country]=Taulukko13[[#This Row],[Country]]) * (Kaikkien_erien_tulokset[Result Time (s)]=Taulukko13[[#This Row],[Result Time (s)]]),0))</f>
        <v>1</v>
      </c>
      <c r="U19" s="62">
        <f t="array" ref="U19">INDEX( Kaikkien_erien_tulokset[Athlete Number], MATCH(  1,  (Kaikkien_erien_tulokset[Country]=Taulukko13[[#This Row],[Country]]) * (Kaikkien_erien_tulokset[Result Time (s)]=Taulukko13[[#This Row],[Result Time (s)]]),0))</f>
        <v>1206</v>
      </c>
      <c r="V19" s="62" t="str">
        <f>VLOOKUP(  Taulukko13[[#This Row],[Athlete Number]],  Kaikkien_erien_tulokset[[Athlete Number]:[Name]], 2, FALSE)</f>
        <v>KAMBUNDJI Mujinga</v>
      </c>
      <c r="W19" s="62" t="s">
        <v>233</v>
      </c>
      <c r="X19" s="62">
        <f>_xlfn.MINIFS( Kaikkien_erien_tulokset[Result Time (s)], Kaikkien_erien_tulokset[Country],  Taulukko13[[#This Row],[Country]])</f>
        <v>22.78</v>
      </c>
    </row>
    <row r="20" spans="4:24" x14ac:dyDescent="0.4">
      <c r="D20" s="30">
        <v>3</v>
      </c>
      <c r="E20" s="30">
        <v>1326</v>
      </c>
      <c r="F20" s="1" t="s">
        <v>163</v>
      </c>
      <c r="G20" s="15" t="s">
        <v>230</v>
      </c>
      <c r="H20" s="51">
        <v>22.15</v>
      </c>
      <c r="K20"/>
      <c r="N20" s="30">
        <v>1</v>
      </c>
      <c r="O20" s="30">
        <v>474</v>
      </c>
      <c r="P20" s="1" t="s">
        <v>190</v>
      </c>
      <c r="Q20" s="15" t="s">
        <v>241</v>
      </c>
      <c r="R20" s="51">
        <v>22.8</v>
      </c>
      <c r="T20" s="62">
        <f t="array" ref="T20">INDEX( Kaikkien_erien_tulokset[Round Number], MATCH(  1,  (Kaikkien_erien_tulokset[Country]=Taulukko13[[#This Row],[Country]]) * (Kaikkien_erien_tulokset[Result Time (s)]=Taulukko13[[#This Row],[Result Time (s)]]),0))</f>
        <v>1</v>
      </c>
      <c r="U20" s="62">
        <f t="array" ref="U20">INDEX( Kaikkien_erien_tulokset[Athlete Number], MATCH(  1,  (Kaikkien_erien_tulokset[Country]=Taulukko13[[#This Row],[Country]]) * (Kaikkien_erien_tulokset[Result Time (s)]=Taulukko13[[#This Row],[Result Time (s)]]),0))</f>
        <v>474</v>
      </c>
      <c r="V20" s="62" t="str">
        <f>VLOOKUP(  Taulukko13[[#This Row],[Athlete Number]],  Kaikkien_erien_tulokset[[Athlete Number]:[Name]], 2, FALSE)</f>
        <v>EMMANUEL Crystal</v>
      </c>
      <c r="W20" s="62" t="s">
        <v>241</v>
      </c>
      <c r="X20" s="62">
        <f>_xlfn.MINIFS( Kaikkien_erien_tulokset[Result Time (s)], Kaikkien_erien_tulokset[Country],  Taulukko13[[#This Row],[Country]])</f>
        <v>22.8</v>
      </c>
    </row>
    <row r="21" spans="4:24" x14ac:dyDescent="0.4">
      <c r="D21" s="30">
        <v>3</v>
      </c>
      <c r="E21" s="30">
        <v>540</v>
      </c>
      <c r="F21" s="1" t="s">
        <v>165</v>
      </c>
      <c r="G21" s="15" t="s">
        <v>228</v>
      </c>
      <c r="H21" s="51">
        <v>22.21</v>
      </c>
      <c r="K21"/>
      <c r="N21" s="30">
        <v>2</v>
      </c>
      <c r="O21" s="30">
        <v>1400</v>
      </c>
      <c r="P21" s="1" t="s">
        <v>325</v>
      </c>
      <c r="Q21" s="15" t="s">
        <v>326</v>
      </c>
      <c r="R21" s="51">
        <v>22.88</v>
      </c>
      <c r="T21" s="62">
        <f t="array" ref="T21">INDEX( Kaikkien_erien_tulokset[Round Number], MATCH(  1,  (Kaikkien_erien_tulokset[Country]=Taulukko13[[#This Row],[Country]]) * (Kaikkien_erien_tulokset[Result Time (s)]=Taulukko13[[#This Row],[Result Time (s)]]),0))</f>
        <v>2</v>
      </c>
      <c r="U21" s="62">
        <f t="array" ref="U21">INDEX( Kaikkien_erien_tulokset[Athlete Number], MATCH(  1,  (Kaikkien_erien_tulokset[Country]=Taulukko13[[#This Row],[Country]]) * (Kaikkien_erien_tulokset[Result Time (s)]=Taulukko13[[#This Row],[Result Time (s)]]),0))</f>
        <v>1400</v>
      </c>
      <c r="V21" s="62" t="str">
        <f>VLOOKUP(  Taulukko13[[#This Row],[Athlete Number]],  Kaikkien_erien_tulokset[[Athlete Number]:[Name]], 2, FALSE)</f>
        <v>SOTO Nercely</v>
      </c>
      <c r="W21" s="62" t="s">
        <v>326</v>
      </c>
      <c r="X21" s="62">
        <f>_xlfn.MINIFS( Kaikkien_erien_tulokset[Result Time (s)], Kaikkien_erien_tulokset[Country],  Taulukko13[[#This Row],[Country]])</f>
        <v>22.88</v>
      </c>
    </row>
    <row r="22" spans="4:24" x14ac:dyDescent="0.4">
      <c r="D22" s="30">
        <v>3</v>
      </c>
      <c r="E22" s="30">
        <v>695</v>
      </c>
      <c r="F22" s="1" t="s">
        <v>316</v>
      </c>
      <c r="G22" s="15" t="s">
        <v>229</v>
      </c>
      <c r="H22" s="51">
        <v>22.31</v>
      </c>
      <c r="K22"/>
      <c r="N22" s="30">
        <v>1</v>
      </c>
      <c r="O22" s="30">
        <v>360</v>
      </c>
      <c r="P22" s="1" t="s">
        <v>200</v>
      </c>
      <c r="Q22" s="15" t="s">
        <v>250</v>
      </c>
      <c r="R22" s="51">
        <v>22.9</v>
      </c>
      <c r="T22" s="62">
        <f t="array" ref="T22">INDEX( Kaikkien_erien_tulokset[Round Number], MATCH(  1,  (Kaikkien_erien_tulokset[Country]=Taulukko13[[#This Row],[Country]]) * (Kaikkien_erien_tulokset[Result Time (s)]=Taulukko13[[#This Row],[Result Time (s)]]),0))</f>
        <v>1</v>
      </c>
      <c r="U22" s="62">
        <f t="array" ref="U22">INDEX( Kaikkien_erien_tulokset[Athlete Number], MATCH(  1,  (Kaikkien_erien_tulokset[Country]=Taulukko13[[#This Row],[Country]]) * (Kaikkien_erien_tulokset[Result Time (s)]=Taulukko13[[#This Row],[Result Time (s)]]),0))</f>
        <v>360</v>
      </c>
      <c r="V22" s="62" t="str">
        <f>VLOOKUP(  Taulukko13[[#This Row],[Athlete Number]],  Kaikkien_erien_tulokset[[Athlete Number]:[Name]], 2, FALSE)</f>
        <v>GAITHER Tynia</v>
      </c>
      <c r="W22" s="62" t="s">
        <v>250</v>
      </c>
      <c r="X22" s="62">
        <f>_xlfn.MINIFS( Kaikkien_erien_tulokset[Result Time (s)], Kaikkien_erien_tulokset[Country],  Taulukko13[[#This Row],[Country]])</f>
        <v>22.9</v>
      </c>
    </row>
    <row r="23" spans="4:24" x14ac:dyDescent="0.4">
      <c r="D23" s="30">
        <v>3</v>
      </c>
      <c r="E23" s="30">
        <v>1245</v>
      </c>
      <c r="F23" s="1" t="s">
        <v>167</v>
      </c>
      <c r="G23" s="15" t="s">
        <v>227</v>
      </c>
      <c r="H23" s="51">
        <v>22.34</v>
      </c>
      <c r="K23"/>
      <c r="N23" s="30">
        <v>1</v>
      </c>
      <c r="O23" s="30">
        <v>613</v>
      </c>
      <c r="P23" s="1" t="s">
        <v>174</v>
      </c>
      <c r="Q23" s="15" t="s">
        <v>240</v>
      </c>
      <c r="R23" s="51">
        <v>22.94</v>
      </c>
      <c r="T23" s="62">
        <f t="array" ref="T23">INDEX( Kaikkien_erien_tulokset[Round Number], MATCH(  1,  (Kaikkien_erien_tulokset[Country]=Taulukko13[[#This Row],[Country]]) * (Kaikkien_erien_tulokset[Result Time (s)]=Taulukko13[[#This Row],[Result Time (s)]]),0))</f>
        <v>1</v>
      </c>
      <c r="U23" s="62">
        <f t="array" ref="U23">INDEX( Kaikkien_erien_tulokset[Athlete Number], MATCH(  1,  (Kaikkien_erien_tulokset[Country]=Taulukko13[[#This Row],[Country]]) * (Kaikkien_erien_tulokset[Result Time (s)]=Taulukko13[[#This Row],[Result Time (s)]]),0))</f>
        <v>613</v>
      </c>
      <c r="V23" s="62" t="str">
        <f>VLOOKUP(  Taulukko13[[#This Row],[Athlete Number]],  Kaikkien_erien_tulokset[[Athlete Number]:[Name]], 2, FALSE)</f>
        <v>TENORIO Angela</v>
      </c>
      <c r="W23" s="62" t="s">
        <v>240</v>
      </c>
      <c r="X23" s="62">
        <f>_xlfn.MINIFS( Kaikkien_erien_tulokset[Result Time (s)], Kaikkien_erien_tulokset[Country],  Taulukko13[[#This Row],[Country]])</f>
        <v>22.94</v>
      </c>
    </row>
    <row r="24" spans="4:24" x14ac:dyDescent="0.4">
      <c r="D24" s="30">
        <v>3</v>
      </c>
      <c r="E24" s="30">
        <v>1374</v>
      </c>
      <c r="F24" s="1" t="s">
        <v>317</v>
      </c>
      <c r="G24" s="15" t="s">
        <v>230</v>
      </c>
      <c r="H24" s="51">
        <v>22.65</v>
      </c>
      <c r="K24"/>
      <c r="N24" s="30">
        <v>1</v>
      </c>
      <c r="O24" s="30">
        <v>1103</v>
      </c>
      <c r="P24" s="1" t="s">
        <v>327</v>
      </c>
      <c r="Q24" s="15" t="s">
        <v>234</v>
      </c>
      <c r="R24" s="51">
        <v>22.95</v>
      </c>
      <c r="T24" s="62">
        <f t="array" ref="T24">INDEX( Kaikkien_erien_tulokset[Round Number], MATCH(  1,  (Kaikkien_erien_tulokset[Country]=Taulukko13[[#This Row],[Country]]) * (Kaikkien_erien_tulokset[Result Time (s)]=Taulukko13[[#This Row],[Result Time (s)]]),0))</f>
        <v>1</v>
      </c>
      <c r="U24" s="62">
        <f t="array" ref="U24">INDEX( Kaikkien_erien_tulokset[Athlete Number], MATCH(  1,  (Kaikkien_erien_tulokset[Country]=Taulukko13[[#This Row],[Country]]) * (Kaikkien_erien_tulokset[Result Time (s)]=Taulukko13[[#This Row],[Result Time (s)]]),0))</f>
        <v>1103</v>
      </c>
      <c r="V24" s="62" t="str">
        <f>VLOOKUP(  Taulukko13[[#This Row],[Athlete Number]],  Kaikkien_erien_tulokset[[Athlete Number]:[Name]], 2, FALSE)</f>
        <v>KIELBASINSKA Anna</v>
      </c>
      <c r="W24" s="62" t="s">
        <v>234</v>
      </c>
      <c r="X24" s="62">
        <f>_xlfn.MINIFS( Kaikkien_erien_tulokset[Result Time (s)], Kaikkien_erien_tulokset[Country],  Taulukko13[[#This Row],[Country]])</f>
        <v>22.95</v>
      </c>
    </row>
    <row r="25" spans="4:24" x14ac:dyDescent="0.4">
      <c r="D25" s="30">
        <v>3</v>
      </c>
      <c r="E25" s="30">
        <v>458</v>
      </c>
      <c r="F25" s="1" t="s">
        <v>185</v>
      </c>
      <c r="G25" s="15" t="s">
        <v>239</v>
      </c>
      <c r="H25" s="51">
        <v>22.69</v>
      </c>
      <c r="K25"/>
      <c r="N25" s="30">
        <v>1</v>
      </c>
      <c r="O25" s="30">
        <v>1143</v>
      </c>
      <c r="P25" s="1" t="s">
        <v>331</v>
      </c>
      <c r="Q25" s="15" t="s">
        <v>332</v>
      </c>
      <c r="R25" s="51">
        <v>23</v>
      </c>
      <c r="T25" s="62">
        <f t="array" ref="T25">INDEX( Kaikkien_erien_tulokset[Round Number], MATCH(  1,  (Kaikkien_erien_tulokset[Country]=Taulukko13[[#This Row],[Country]]) * (Kaikkien_erien_tulokset[Result Time (s)]=Taulukko13[[#This Row],[Result Time (s)]]),0))</f>
        <v>1</v>
      </c>
      <c r="U25" s="62">
        <f t="array" ref="U25">INDEX( Kaikkien_erien_tulokset[Athlete Number], MATCH(  1,  (Kaikkien_erien_tulokset[Country]=Taulukko13[[#This Row],[Country]]) * (Kaikkien_erien_tulokset[Result Time (s)]=Taulukko13[[#This Row],[Result Time (s)]]),0))</f>
        <v>1143</v>
      </c>
      <c r="V25" s="62" t="str">
        <f>VLOOKUP(  Taulukko13[[#This Row],[Athlete Number]],  Kaikkien_erien_tulokset[[Athlete Number]:[Name]], 2, FALSE)</f>
        <v>MORALES Celiangeli</v>
      </c>
      <c r="W25" s="62" t="s">
        <v>332</v>
      </c>
      <c r="X25" s="62">
        <f>_xlfn.MINIFS( Kaikkien_erien_tulokset[Result Time (s)], Kaikkien_erien_tulokset[Country],  Taulukko13[[#This Row],[Country]])</f>
        <v>23</v>
      </c>
    </row>
    <row r="26" spans="4:24" x14ac:dyDescent="0.4">
      <c r="D26" s="30">
        <v>2</v>
      </c>
      <c r="E26" s="30">
        <v>1039</v>
      </c>
      <c r="F26" s="1" t="s">
        <v>166</v>
      </c>
      <c r="G26" s="15" t="s">
        <v>232</v>
      </c>
      <c r="H26" s="51">
        <v>21.96</v>
      </c>
      <c r="N26" s="30">
        <v>1</v>
      </c>
      <c r="O26" s="30">
        <v>1127</v>
      </c>
      <c r="P26" s="1" t="s">
        <v>189</v>
      </c>
      <c r="Q26" s="15" t="s">
        <v>242</v>
      </c>
      <c r="R26" s="51">
        <v>23.01</v>
      </c>
      <c r="T26" s="62">
        <f t="array" ref="T26">INDEX( Kaikkien_erien_tulokset[Round Number], MATCH(  1,  (Kaikkien_erien_tulokset[Country]=Taulukko13[[#This Row],[Country]]) * (Kaikkien_erien_tulokset[Result Time (s)]=Taulukko13[[#This Row],[Result Time (s)]]),0))</f>
        <v>1</v>
      </c>
      <c r="U26" s="62">
        <f t="array" ref="U26">INDEX( Kaikkien_erien_tulokset[Athlete Number], MATCH(  1,  (Kaikkien_erien_tulokset[Country]=Taulukko13[[#This Row],[Country]]) * (Kaikkien_erien_tulokset[Result Time (s)]=Taulukko13[[#This Row],[Result Time (s)]]),0))</f>
        <v>1127</v>
      </c>
      <c r="V26" s="62" t="str">
        <f>VLOOKUP(  Taulukko13[[#This Row],[Athlete Number]],  Kaikkien_erien_tulokset[[Athlete Number]:[Name]], 2, FALSE)</f>
        <v>BAZOLO Lorene Dorcas</v>
      </c>
      <c r="W26" s="62" t="s">
        <v>242</v>
      </c>
      <c r="X26" s="62">
        <f>_xlfn.MINIFS( Kaikkien_erien_tulokset[Result Time (s)], Kaikkien_erien_tulokset[Country],  Taulukko13[[#This Row],[Country]])</f>
        <v>23.01</v>
      </c>
    </row>
    <row r="27" spans="4:24" x14ac:dyDescent="0.4">
      <c r="D27" s="30">
        <v>2</v>
      </c>
      <c r="E27" s="30">
        <v>903</v>
      </c>
      <c r="F27" s="1" t="s">
        <v>162</v>
      </c>
      <c r="G27" s="15" t="s">
        <v>226</v>
      </c>
      <c r="H27" s="51">
        <v>22.13</v>
      </c>
      <c r="N27" s="30">
        <v>1</v>
      </c>
      <c r="O27" s="30">
        <v>864</v>
      </c>
      <c r="P27" s="1" t="s">
        <v>335</v>
      </c>
      <c r="Q27" s="15" t="s">
        <v>336</v>
      </c>
      <c r="R27" s="51">
        <v>23.05</v>
      </c>
      <c r="T27" s="62">
        <f t="array" ref="T27">INDEX( Kaikkien_erien_tulokset[Round Number], MATCH(  1,  (Kaikkien_erien_tulokset[Country]=Taulukko13[[#This Row],[Country]]) * (Kaikkien_erien_tulokset[Result Time (s)]=Taulukko13[[#This Row],[Result Time (s)]]),0))</f>
        <v>1</v>
      </c>
      <c r="U27" s="62">
        <f t="array" ref="U27">INDEX( Kaikkien_erien_tulokset[Athlete Number], MATCH(  1,  (Kaikkien_erien_tulokset[Country]=Taulukko13[[#This Row],[Country]]) * (Kaikkien_erien_tulokset[Result Time (s)]=Taulukko13[[#This Row],[Result Time (s)]]),0))</f>
        <v>864</v>
      </c>
      <c r="V27" s="62" t="str">
        <f>VLOOKUP(  Taulukko13[[#This Row],[Athlete Number]],  Kaikkien_erien_tulokset[[Athlete Number]:[Name]], 2, FALSE)</f>
        <v>HOOPER Gloria</v>
      </c>
      <c r="W27" s="62" t="s">
        <v>336</v>
      </c>
      <c r="X27" s="62">
        <f>_xlfn.MINIFS( Kaikkien_erien_tulokset[Result Time (s)], Kaikkien_erien_tulokset[Country],  Taulukko13[[#This Row],[Country]])</f>
        <v>23.05</v>
      </c>
    </row>
    <row r="28" spans="4:24" x14ac:dyDescent="0.4">
      <c r="D28" s="30">
        <v>2</v>
      </c>
      <c r="E28" s="30">
        <v>1374</v>
      </c>
      <c r="F28" s="1" t="s">
        <v>317</v>
      </c>
      <c r="G28" s="15" t="s">
        <v>230</v>
      </c>
      <c r="H28" s="51">
        <v>22.38</v>
      </c>
      <c r="N28" s="30">
        <v>1</v>
      </c>
      <c r="O28" s="30">
        <v>439</v>
      </c>
      <c r="P28" s="1" t="s">
        <v>337</v>
      </c>
      <c r="Q28" s="15" t="s">
        <v>235</v>
      </c>
      <c r="R28" s="51">
        <v>23.06</v>
      </c>
      <c r="T28" s="62">
        <f t="array" ref="T28">INDEX( Kaikkien_erien_tulokset[Round Number], MATCH(  1,  (Kaikkien_erien_tulokset[Country]=Taulukko13[[#This Row],[Country]]) * (Kaikkien_erien_tulokset[Result Time (s)]=Taulukko13[[#This Row],[Result Time (s)]]),0))</f>
        <v>1</v>
      </c>
      <c r="U28" s="62">
        <f t="array" ref="U28">INDEX( Kaikkien_erien_tulokset[Athlete Number], MATCH(  1,  (Kaikkien_erien_tulokset[Country]=Taulukko13[[#This Row],[Country]]) * (Kaikkien_erien_tulokset[Result Time (s)]=Taulukko13[[#This Row],[Result Time (s)]]),0))</f>
        <v>439</v>
      </c>
      <c r="V28" s="62" t="str">
        <f>VLOOKUP(  Taulukko13[[#This Row],[Athlete Number]],  Kaikkien_erien_tulokset[[Athlete Number]:[Name]], 2, FALSE)</f>
        <v>VENANCIO Kauiza</v>
      </c>
      <c r="W28" s="62" t="s">
        <v>235</v>
      </c>
      <c r="X28" s="62">
        <f>_xlfn.MINIFS( Kaikkien_erien_tulokset[Result Time (s)], Kaikkien_erien_tulokset[Country],  Taulukko13[[#This Row],[Country]])</f>
        <v>23.06</v>
      </c>
    </row>
    <row r="29" spans="4:24" x14ac:dyDescent="0.4">
      <c r="D29" s="30">
        <v>2</v>
      </c>
      <c r="E29" s="30">
        <v>695</v>
      </c>
      <c r="F29" s="1" t="s">
        <v>316</v>
      </c>
      <c r="G29" s="15" t="s">
        <v>229</v>
      </c>
      <c r="H29" s="51">
        <v>22.49</v>
      </c>
      <c r="N29" s="30">
        <v>1</v>
      </c>
      <c r="O29" s="30">
        <v>589</v>
      </c>
      <c r="P29" s="1" t="s">
        <v>207</v>
      </c>
      <c r="Q29" s="15" t="s">
        <v>252</v>
      </c>
      <c r="R29" s="51">
        <v>23.1</v>
      </c>
      <c r="T29" s="62">
        <f t="array" ref="T29">INDEX( Kaikkien_erien_tulokset[Round Number], MATCH(  1,  (Kaikkien_erien_tulokset[Country]=Taulukko13[[#This Row],[Country]]) * (Kaikkien_erien_tulokset[Result Time (s)]=Taulukko13[[#This Row],[Result Time (s)]]),0))</f>
        <v>1</v>
      </c>
      <c r="U29" s="62">
        <f t="array" ref="U29">INDEX( Kaikkien_erien_tulokset[Athlete Number], MATCH(  1,  (Kaikkien_erien_tulokset[Country]=Taulukko13[[#This Row],[Country]]) * (Kaikkien_erien_tulokset[Result Time (s)]=Taulukko13[[#This Row],[Result Time (s)]]),0))</f>
        <v>589</v>
      </c>
      <c r="V29" s="62" t="str">
        <f>VLOOKUP(  Taulukko13[[#This Row],[Athlete Number]],  Kaikkien_erien_tulokset[[Athlete Number]:[Name]], 2, FALSE)</f>
        <v>PAPAIOANNOU Ramona</v>
      </c>
      <c r="W29" s="62" t="s">
        <v>252</v>
      </c>
      <c r="X29" s="62">
        <f>_xlfn.MINIFS( Kaikkien_erien_tulokset[Result Time (s)], Kaikkien_erien_tulokset[Country],  Taulukko13[[#This Row],[Country]])</f>
        <v>23.1</v>
      </c>
    </row>
    <row r="30" spans="4:24" x14ac:dyDescent="0.4">
      <c r="D30" s="30">
        <v>2</v>
      </c>
      <c r="E30" s="30">
        <v>1059</v>
      </c>
      <c r="F30" s="1" t="s">
        <v>172</v>
      </c>
      <c r="G30" s="15" t="s">
        <v>231</v>
      </c>
      <c r="H30" s="51">
        <v>22.69</v>
      </c>
      <c r="N30" s="30">
        <v>1</v>
      </c>
      <c r="O30" s="30">
        <v>1162</v>
      </c>
      <c r="P30" s="1" t="s">
        <v>202</v>
      </c>
      <c r="Q30" s="15" t="s">
        <v>238</v>
      </c>
      <c r="R30" s="51">
        <v>23.17</v>
      </c>
      <c r="T30" s="62">
        <f t="array" ref="T30">INDEX( Kaikkien_erien_tulokset[Round Number], MATCH(  1,  (Kaikkien_erien_tulokset[Country]=Taulukko13[[#This Row],[Country]]) * (Kaikkien_erien_tulokset[Result Time (s)]=Taulukko13[[#This Row],[Result Time (s)]]),0))</f>
        <v>1</v>
      </c>
      <c r="U30" s="62">
        <f t="array" ref="U30">INDEX( Kaikkien_erien_tulokset[Athlete Number], MATCH(  1,  (Kaikkien_erien_tulokset[Country]=Taulukko13[[#This Row],[Country]]) * (Kaikkien_erien_tulokset[Result Time (s)]=Taulukko13[[#This Row],[Result Time (s)]]),0))</f>
        <v>1162</v>
      </c>
      <c r="V30" s="62" t="str">
        <f>VLOOKUP(  Taulukko13[[#This Row],[Athlete Number]],  Kaikkien_erien_tulokset[[Athlete Number]:[Name]], 2, FALSE)</f>
        <v>CONLEY Alyssa</v>
      </c>
      <c r="W30" s="62" t="s">
        <v>238</v>
      </c>
      <c r="X30" s="62">
        <f>_xlfn.MINIFS( Kaikkien_erien_tulokset[Result Time (s)], Kaikkien_erien_tulokset[Country],  Taulukko13[[#This Row],[Country]])</f>
        <v>23.17</v>
      </c>
    </row>
    <row r="31" spans="4:24" x14ac:dyDescent="0.4">
      <c r="D31" s="30">
        <v>2</v>
      </c>
      <c r="E31" s="30">
        <v>1206</v>
      </c>
      <c r="F31" s="1" t="s">
        <v>175</v>
      </c>
      <c r="G31" s="15" t="s">
        <v>233</v>
      </c>
      <c r="H31" s="51">
        <v>22.83</v>
      </c>
      <c r="N31" s="30">
        <v>1</v>
      </c>
      <c r="O31" s="30">
        <v>798</v>
      </c>
      <c r="P31" s="1" t="s">
        <v>338</v>
      </c>
      <c r="Q31" s="15" t="s">
        <v>339</v>
      </c>
      <c r="R31" s="51">
        <v>23.19</v>
      </c>
      <c r="T31" s="62">
        <f t="array" ref="T31">INDEX( Kaikkien_erien_tulokset[Round Number], MATCH(  1,  (Kaikkien_erien_tulokset[Country]=Taulukko13[[#This Row],[Country]]) * (Kaikkien_erien_tulokset[Result Time (s)]=Taulukko13[[#This Row],[Result Time (s)]]),0))</f>
        <v>1</v>
      </c>
      <c r="U31" s="62">
        <f t="array" ref="U31">INDEX( Kaikkien_erien_tulokset[Athlete Number], MATCH(  1,  (Kaikkien_erien_tulokset[Country]=Taulukko13[[#This Row],[Country]]) * (Kaikkien_erien_tulokset[Result Time (s)]=Taulukko13[[#This Row],[Result Time (s)]]),0))</f>
        <v>798</v>
      </c>
      <c r="V31" s="62" t="str">
        <f>VLOOKUP(  Taulukko13[[#This Row],[Athlete Number]],  Kaikkien_erien_tulokset[[Athlete Number]:[Name]], 2, FALSE)</f>
        <v>BELIMPASAKI Maria</v>
      </c>
      <c r="W31" s="62" t="s">
        <v>339</v>
      </c>
      <c r="X31" s="62">
        <f>_xlfn.MINIFS( Kaikkien_erien_tulokset[Result Time (s)], Kaikkien_erien_tulokset[Country],  Taulukko13[[#This Row],[Country]])</f>
        <v>23.19</v>
      </c>
    </row>
    <row r="32" spans="4:24" x14ac:dyDescent="0.4">
      <c r="D32" s="30">
        <v>2</v>
      </c>
      <c r="E32" s="30">
        <v>763</v>
      </c>
      <c r="F32" s="1" t="s">
        <v>318</v>
      </c>
      <c r="G32" s="15" t="s">
        <v>237</v>
      </c>
      <c r="H32" s="51">
        <v>22.9</v>
      </c>
      <c r="N32" s="30">
        <v>1</v>
      </c>
      <c r="O32" s="30">
        <v>914</v>
      </c>
      <c r="P32" s="1" t="s">
        <v>340</v>
      </c>
      <c r="Q32" s="15" t="s">
        <v>341</v>
      </c>
      <c r="R32" s="51">
        <v>23.21</v>
      </c>
      <c r="T32" s="62">
        <f t="array" ref="T32">INDEX( Kaikkien_erien_tulokset[Round Number], MATCH(  1,  (Kaikkien_erien_tulokset[Country]=Taulukko13[[#This Row],[Country]]) * (Kaikkien_erien_tulokset[Result Time (s)]=Taulukko13[[#This Row],[Result Time (s)]]),0))</f>
        <v>1</v>
      </c>
      <c r="U32" s="62">
        <f t="array" ref="U32">INDEX( Kaikkien_erien_tulokset[Athlete Number], MATCH(  1,  (Kaikkien_erien_tulokset[Country]=Taulukko13[[#This Row],[Country]]) * (Kaikkien_erien_tulokset[Result Time (s)]=Taulukko13[[#This Row],[Result Time (s)]]),0))</f>
        <v>914</v>
      </c>
      <c r="V32" s="62" t="str">
        <f>VLOOKUP(  Taulukko13[[#This Row],[Athlete Number]],  Kaikkien_erien_tulokset[[Athlete Number]:[Name]], 2, FALSE)</f>
        <v>FUKUSHIMA Chisato</v>
      </c>
      <c r="W32" s="62" t="s">
        <v>341</v>
      </c>
      <c r="X32" s="62">
        <f>_xlfn.MINIFS( Kaikkien_erien_tulokset[Result Time (s)], Kaikkien_erien_tulokset[Country],  Taulukko13[[#This Row],[Country]])</f>
        <v>23.21</v>
      </c>
    </row>
    <row r="33" spans="4:24" x14ac:dyDescent="0.4">
      <c r="D33" s="30">
        <v>2</v>
      </c>
      <c r="E33" s="30">
        <v>360</v>
      </c>
      <c r="F33" s="1" t="s">
        <v>200</v>
      </c>
      <c r="G33" s="15" t="s">
        <v>250</v>
      </c>
      <c r="H33" s="51">
        <v>23.45</v>
      </c>
      <c r="N33" s="30">
        <v>1</v>
      </c>
      <c r="O33" s="30">
        <v>508</v>
      </c>
      <c r="P33" s="1" t="s">
        <v>344</v>
      </c>
      <c r="Q33" s="15" t="s">
        <v>345</v>
      </c>
      <c r="R33" s="51">
        <v>23.29</v>
      </c>
      <c r="T33" s="62">
        <f t="array" ref="T33">INDEX( Kaikkien_erien_tulokset[Round Number], MATCH(  1,  (Kaikkien_erien_tulokset[Country]=Taulukko13[[#This Row],[Country]]) * (Kaikkien_erien_tulokset[Result Time (s)]=Taulukko13[[#This Row],[Result Time (s)]]),0))</f>
        <v>1</v>
      </c>
      <c r="U33" s="62">
        <f t="array" ref="U33">INDEX( Kaikkien_erien_tulokset[Athlete Number], MATCH(  1,  (Kaikkien_erien_tulokset[Country]=Taulukko13[[#This Row],[Country]]) * (Kaikkien_erien_tulokset[Result Time (s)]=Taulukko13[[#This Row],[Result Time (s)]]),0))</f>
        <v>508</v>
      </c>
      <c r="V33" s="62" t="str">
        <f>VLOOKUP(  Taulukko13[[#This Row],[Athlete Number]],  Kaikkien_erien_tulokset[[Athlete Number]:[Name]], 2, FALSE)</f>
        <v>JIMENEZ Isidora</v>
      </c>
      <c r="W33" s="62" t="s">
        <v>345</v>
      </c>
      <c r="X33" s="62">
        <f>_xlfn.MINIFS( Kaikkien_erien_tulokset[Result Time (s)], Kaikkien_erien_tulokset[Country],  Taulukko13[[#This Row],[Country]])</f>
        <v>23.29</v>
      </c>
    </row>
    <row r="34" spans="4:24" x14ac:dyDescent="0.4">
      <c r="D34" s="30">
        <v>2</v>
      </c>
      <c r="E34" s="30">
        <v>540</v>
      </c>
      <c r="F34" s="1" t="s">
        <v>165</v>
      </c>
      <c r="G34" s="15" t="s">
        <v>228</v>
      </c>
      <c r="H34" s="51">
        <v>22.28</v>
      </c>
      <c r="N34" s="30">
        <v>1</v>
      </c>
      <c r="O34" s="30">
        <v>936</v>
      </c>
      <c r="P34" s="1" t="s">
        <v>197</v>
      </c>
      <c r="Q34" s="15" t="s">
        <v>248</v>
      </c>
      <c r="R34" s="51">
        <v>23.29</v>
      </c>
      <c r="T34" s="62">
        <f t="array" ref="T34">INDEX( Kaikkien_erien_tulokset[Round Number], MATCH(  1,  (Kaikkien_erien_tulokset[Country]=Taulukko13[[#This Row],[Country]]) * (Kaikkien_erien_tulokset[Result Time (s)]=Taulukko13[[#This Row],[Result Time (s)]]),0))</f>
        <v>1</v>
      </c>
      <c r="U34" s="62">
        <f t="array" ref="U34">INDEX( Kaikkien_erien_tulokset[Athlete Number], MATCH(  1,  (Kaikkien_erien_tulokset[Country]=Taulukko13[[#This Row],[Country]]) * (Kaikkien_erien_tulokset[Result Time (s)]=Taulukko13[[#This Row],[Result Time (s)]]),0))</f>
        <v>936</v>
      </c>
      <c r="V34" s="62" t="str">
        <f>VLOOKUP(  Taulukko13[[#This Row],[Athlete Number]],  Kaikkien_erien_tulokset[[Athlete Number]:[Name]], 2, FALSE)</f>
        <v>SAFRONOVA Olga</v>
      </c>
      <c r="W34" s="62" t="s">
        <v>248</v>
      </c>
      <c r="X34" s="62">
        <f>_xlfn.MINIFS( Kaikkien_erien_tulokset[Result Time (s)], Kaikkien_erien_tulokset[Country],  Taulukko13[[#This Row],[Country]])</f>
        <v>23.29</v>
      </c>
    </row>
    <row r="35" spans="4:24" x14ac:dyDescent="0.4">
      <c r="D35" s="30">
        <v>2</v>
      </c>
      <c r="E35" s="30">
        <v>458</v>
      </c>
      <c r="F35" s="1" t="s">
        <v>185</v>
      </c>
      <c r="G35" s="15" t="s">
        <v>239</v>
      </c>
      <c r="H35" s="51">
        <v>22.42</v>
      </c>
      <c r="N35" s="30">
        <v>1</v>
      </c>
      <c r="O35" s="30">
        <v>1391</v>
      </c>
      <c r="P35" s="1" t="s">
        <v>210</v>
      </c>
      <c r="Q35" s="15" t="s">
        <v>254</v>
      </c>
      <c r="R35" s="51">
        <v>23.33</v>
      </c>
      <c r="T35" s="62">
        <f t="array" ref="T35">INDEX( Kaikkien_erien_tulokset[Round Number], MATCH(  1,  (Kaikkien_erien_tulokset[Country]=Taulukko13[[#This Row],[Country]]) * (Kaikkien_erien_tulokset[Result Time (s)]=Taulukko13[[#This Row],[Result Time (s)]]),0))</f>
        <v>1</v>
      </c>
      <c r="U35" s="62">
        <f t="array" ref="U35">INDEX( Kaikkien_erien_tulokset[Athlete Number], MATCH(  1,  (Kaikkien_erien_tulokset[Country]=Taulukko13[[#This Row],[Country]]) * (Kaikkien_erien_tulokset[Result Time (s)]=Taulukko13[[#This Row],[Result Time (s)]]),0))</f>
        <v>1391</v>
      </c>
      <c r="V35" s="62" t="str">
        <f>VLOOKUP(  Taulukko13[[#This Row],[Athlete Number]],  Kaikkien_erien_tulokset[[Athlete Number]:[Name]], 2, FALSE)</f>
        <v>SHARIPOVA Nigina</v>
      </c>
      <c r="W35" s="62" t="s">
        <v>254</v>
      </c>
      <c r="X35" s="62">
        <f>_xlfn.MINIFS( Kaikkien_erien_tulokset[Result Time (s)], Kaikkien_erien_tulokset[Country],  Taulukko13[[#This Row],[Country]])</f>
        <v>23.33</v>
      </c>
    </row>
    <row r="36" spans="4:24" x14ac:dyDescent="0.4">
      <c r="D36" s="30">
        <v>2</v>
      </c>
      <c r="E36" s="30">
        <v>334</v>
      </c>
      <c r="F36" s="1" t="s">
        <v>319</v>
      </c>
      <c r="G36" s="15" t="s">
        <v>257</v>
      </c>
      <c r="H36" s="51">
        <v>22.5</v>
      </c>
      <c r="N36" s="30">
        <v>1</v>
      </c>
      <c r="O36" s="30">
        <v>855</v>
      </c>
      <c r="P36" s="1" t="s">
        <v>347</v>
      </c>
      <c r="Q36" s="15" t="s">
        <v>348</v>
      </c>
      <c r="R36" s="51">
        <v>23.35</v>
      </c>
      <c r="T36" s="62">
        <f t="array" ref="T36">INDEX( Kaikkien_erien_tulokset[Round Number], MATCH(  1,  (Kaikkien_erien_tulokset[Country]=Taulukko13[[#This Row],[Country]]) * (Kaikkien_erien_tulokset[Result Time (s)]=Taulukko13[[#This Row],[Result Time (s)]]),0))</f>
        <v>1</v>
      </c>
      <c r="U36" s="62">
        <f t="array" ref="U36">INDEX( Kaikkien_erien_tulokset[Athlete Number], MATCH(  1,  (Kaikkien_erien_tulokset[Country]=Taulukko13[[#This Row],[Country]]) * (Kaikkien_erien_tulokset[Result Time (s)]=Taulukko13[[#This Row],[Result Time (s)]]),0))</f>
        <v>855</v>
      </c>
      <c r="V36" s="62" t="str">
        <f>VLOOKUP(  Taulukko13[[#This Row],[Athlete Number]],  Kaikkien_erien_tulokset[[Athlete Number]:[Name]], 2, FALSE)</f>
        <v>JONES-FERRETTE Laverne</v>
      </c>
      <c r="W36" s="62" t="s">
        <v>348</v>
      </c>
      <c r="X36" s="62">
        <f>_xlfn.MINIFS( Kaikkien_erien_tulokset[Result Time (s)], Kaikkien_erien_tulokset[Country],  Taulukko13[[#This Row],[Country]])</f>
        <v>23.35</v>
      </c>
    </row>
    <row r="37" spans="4:24" x14ac:dyDescent="0.4">
      <c r="D37" s="30">
        <v>2</v>
      </c>
      <c r="E37" s="30">
        <v>1365</v>
      </c>
      <c r="F37" s="1" t="s">
        <v>320</v>
      </c>
      <c r="G37" s="15" t="s">
        <v>230</v>
      </c>
      <c r="H37" s="51">
        <v>22.55</v>
      </c>
      <c r="N37" s="30">
        <v>1</v>
      </c>
      <c r="O37" s="30">
        <v>1184</v>
      </c>
      <c r="P37" s="1" t="s">
        <v>350</v>
      </c>
      <c r="Q37" s="15" t="s">
        <v>351</v>
      </c>
      <c r="R37" s="51">
        <v>23.38</v>
      </c>
      <c r="T37" s="62">
        <f t="array" ref="T37">INDEX( Kaikkien_erien_tulokset[Round Number], MATCH(  1,  (Kaikkien_erien_tulokset[Country]=Taulukko13[[#This Row],[Country]]) * (Kaikkien_erien_tulokset[Result Time (s)]=Taulukko13[[#This Row],[Result Time (s)]]),0))</f>
        <v>1</v>
      </c>
      <c r="U37" s="62">
        <f t="array" ref="U37">INDEX( Kaikkien_erien_tulokset[Athlete Number], MATCH(  1,  (Kaikkien_erien_tulokset[Country]=Taulukko13[[#This Row],[Country]]) * (Kaikkien_erien_tulokset[Result Time (s)]=Taulukko13[[#This Row],[Result Time (s)]]),0))</f>
        <v>1184</v>
      </c>
      <c r="V37" s="62" t="str">
        <f>VLOOKUP(  Taulukko13[[#This Row],[Athlete Number]],  Kaikkien_erien_tulokset[[Athlete Number]:[Name]], 2, FALSE)</f>
        <v>MIHALINEC Maja</v>
      </c>
      <c r="W37" s="62" t="s">
        <v>351</v>
      </c>
      <c r="X37" s="62">
        <f>_xlfn.MINIFS( Kaikkien_erien_tulokset[Result Time (s)], Kaikkien_erien_tulokset[Country],  Taulukko13[[#This Row],[Country]])</f>
        <v>23.38</v>
      </c>
    </row>
    <row r="38" spans="4:24" x14ac:dyDescent="0.4">
      <c r="D38" s="30">
        <v>2</v>
      </c>
      <c r="E38" s="30">
        <v>1300</v>
      </c>
      <c r="F38" s="1" t="s">
        <v>183</v>
      </c>
      <c r="G38" s="15" t="s">
        <v>236</v>
      </c>
      <c r="H38" s="51">
        <v>22.81</v>
      </c>
      <c r="N38" s="30">
        <v>1</v>
      </c>
      <c r="O38" s="30">
        <v>608</v>
      </c>
      <c r="P38" s="1" t="s">
        <v>352</v>
      </c>
      <c r="Q38" s="15" t="s">
        <v>353</v>
      </c>
      <c r="R38" s="51">
        <v>23.39</v>
      </c>
      <c r="T38" s="62">
        <f t="array" ref="T38">INDEX( Kaikkien_erien_tulokset[Round Number], MATCH(  1,  (Kaikkien_erien_tulokset[Country]=Taulukko13[[#This Row],[Country]]) * (Kaikkien_erien_tulokset[Result Time (s)]=Taulukko13[[#This Row],[Result Time (s)]]),0))</f>
        <v>1</v>
      </c>
      <c r="U38" s="62">
        <f t="array" ref="U38">INDEX( Kaikkien_erien_tulokset[Athlete Number], MATCH(  1,  (Kaikkien_erien_tulokset[Country]=Taulukko13[[#This Row],[Country]]) * (Kaikkien_erien_tulokset[Result Time (s)]=Taulukko13[[#This Row],[Result Time (s)]]),0))</f>
        <v>608</v>
      </c>
      <c r="V38" s="62" t="str">
        <f>VLOOKUP(  Taulukko13[[#This Row],[Athlete Number]],  Kaikkien_erien_tulokset[[Athlete Number]:[Name]], 2, FALSE)</f>
        <v>SANCHEZ Mariely</v>
      </c>
      <c r="W38" s="62" t="s">
        <v>353</v>
      </c>
      <c r="X38" s="62">
        <f>_xlfn.MINIFS( Kaikkien_erien_tulokset[Result Time (s)], Kaikkien_erien_tulokset[Country],  Taulukko13[[#This Row],[Country]])</f>
        <v>23.39</v>
      </c>
    </row>
    <row r="39" spans="4:24" x14ac:dyDescent="0.4">
      <c r="D39" s="30">
        <v>2</v>
      </c>
      <c r="E39" s="30">
        <v>1249</v>
      </c>
      <c r="F39" s="1" t="s">
        <v>177</v>
      </c>
      <c r="G39" s="15" t="s">
        <v>227</v>
      </c>
      <c r="H39" s="51">
        <v>22.94</v>
      </c>
      <c r="N39" s="30">
        <v>1</v>
      </c>
      <c r="O39" s="30">
        <v>577</v>
      </c>
      <c r="P39" s="1" t="s">
        <v>354</v>
      </c>
      <c r="Q39" s="15" t="s">
        <v>355</v>
      </c>
      <c r="R39" s="51">
        <v>23.41</v>
      </c>
      <c r="T39" s="62">
        <f t="array" ref="T39">INDEX( Kaikkien_erien_tulokset[Round Number], MATCH(  1,  (Kaikkien_erien_tulokset[Country]=Taulukko13[[#This Row],[Country]]) * (Kaikkien_erien_tulokset[Result Time (s)]=Taulukko13[[#This Row],[Result Time (s)]]),0))</f>
        <v>1</v>
      </c>
      <c r="U39" s="62">
        <f t="array" ref="U39">INDEX( Kaikkien_erien_tulokset[Athlete Number], MATCH(  1,  (Kaikkien_erien_tulokset[Country]=Taulukko13[[#This Row],[Country]]) * (Kaikkien_erien_tulokset[Result Time (s)]=Taulukko13[[#This Row],[Result Time (s)]]),0))</f>
        <v>577</v>
      </c>
      <c r="V39" s="62" t="str">
        <f>VLOOKUP(  Taulukko13[[#This Row],[Athlete Number]],  Kaikkien_erien_tulokset[[Athlete Number]:[Name]], 2, FALSE)</f>
        <v>GANDULLA Arialis J.</v>
      </c>
      <c r="W39" s="62" t="s">
        <v>355</v>
      </c>
      <c r="X39" s="62">
        <f>_xlfn.MINIFS( Kaikkien_erien_tulokset[Result Time (s)], Kaikkien_erien_tulokset[Country],  Taulukko13[[#This Row],[Country]])</f>
        <v>23.41</v>
      </c>
    </row>
    <row r="40" spans="4:24" x14ac:dyDescent="0.4">
      <c r="D40" s="30">
        <v>2</v>
      </c>
      <c r="E40" s="30">
        <v>613</v>
      </c>
      <c r="F40" s="1" t="s">
        <v>174</v>
      </c>
      <c r="G40" s="15" t="s">
        <v>240</v>
      </c>
      <c r="H40" s="51">
        <v>22.99</v>
      </c>
      <c r="N40" s="30">
        <v>1</v>
      </c>
      <c r="O40" s="30">
        <v>621</v>
      </c>
      <c r="P40" s="1" t="s">
        <v>359</v>
      </c>
      <c r="Q40" s="15" t="s">
        <v>360</v>
      </c>
      <c r="R40" s="51">
        <v>23.43</v>
      </c>
      <c r="T40" s="62">
        <f t="array" ref="T40">INDEX( Kaikkien_erien_tulokset[Round Number], MATCH(  1,  (Kaikkien_erien_tulokset[Country]=Taulukko13[[#This Row],[Country]]) * (Kaikkien_erien_tulokset[Result Time (s)]=Taulukko13[[#This Row],[Result Time (s)]]),0))</f>
        <v>1</v>
      </c>
      <c r="U40" s="62">
        <f t="array" ref="U40">INDEX( Kaikkien_erien_tulokset[Athlete Number], MATCH(  1,  (Kaikkien_erien_tulokset[Country]=Taulukko13[[#This Row],[Country]]) * (Kaikkien_erien_tulokset[Result Time (s)]=Taulukko13[[#This Row],[Result Time (s)]]),0))</f>
        <v>621</v>
      </c>
      <c r="V40" s="62" t="str">
        <f>VLOOKUP(  Taulukko13[[#This Row],[Athlete Number]],  Kaikkien_erien_tulokset[[Athlete Number]:[Name]], 2, FALSE)</f>
        <v>GARCIA Estela</v>
      </c>
      <c r="W40" s="62" t="s">
        <v>360</v>
      </c>
      <c r="X40" s="62">
        <f>_xlfn.MINIFS( Kaikkien_erien_tulokset[Result Time (s)], Kaikkien_erien_tulokset[Country],  Taulukko13[[#This Row],[Country]])</f>
        <v>23.43</v>
      </c>
    </row>
    <row r="41" spans="4:24" x14ac:dyDescent="0.4">
      <c r="D41" s="30">
        <v>2</v>
      </c>
      <c r="E41" s="30">
        <v>731</v>
      </c>
      <c r="F41" s="1" t="s">
        <v>321</v>
      </c>
      <c r="G41" s="15" t="s">
        <v>229</v>
      </c>
      <c r="H41" s="51">
        <v>22.99</v>
      </c>
      <c r="N41" s="30">
        <v>1</v>
      </c>
      <c r="O41" s="30">
        <v>692</v>
      </c>
      <c r="P41" s="1" t="s">
        <v>357</v>
      </c>
      <c r="Q41" s="15" t="s">
        <v>358</v>
      </c>
      <c r="R41" s="51">
        <v>23.43</v>
      </c>
      <c r="T41" s="62">
        <f t="array" ref="T41">INDEX( Kaikkien_erien_tulokset[Round Number], MATCH(  1,  (Kaikkien_erien_tulokset[Country]=Taulukko13[[#This Row],[Country]]) * (Kaikkien_erien_tulokset[Result Time (s)]=Taulukko13[[#This Row],[Result Time (s)]]),0))</f>
        <v>1</v>
      </c>
      <c r="U41" s="62">
        <f t="array" ref="U41">INDEX( Kaikkien_erien_tulokset[Athlete Number], MATCH(  1,  (Kaikkien_erien_tulokset[Country]=Taulukko13[[#This Row],[Country]]) * (Kaikkien_erien_tulokset[Result Time (s)]=Taulukko13[[#This Row],[Result Time (s)]]),0))</f>
        <v>692</v>
      </c>
      <c r="V41" s="62" t="str">
        <f>VLOOKUP(  Taulukko13[[#This Row],[Athlete Number]],  Kaikkien_erien_tulokset[[Athlete Number]:[Name]], 2, FALSE)</f>
        <v>BASS Gina</v>
      </c>
      <c r="W41" s="62" t="s">
        <v>358</v>
      </c>
      <c r="X41" s="62">
        <f>_xlfn.MINIFS( Kaikkien_erien_tulokset[Result Time (s)], Kaikkien_erien_tulokset[Country],  Taulukko13[[#This Row],[Country]])</f>
        <v>23.43</v>
      </c>
    </row>
    <row r="42" spans="4:24" x14ac:dyDescent="0.4">
      <c r="D42" s="30">
        <v>2</v>
      </c>
      <c r="E42" s="30">
        <v>1326</v>
      </c>
      <c r="F42" s="1" t="s">
        <v>163</v>
      </c>
      <c r="G42" s="15" t="s">
        <v>230</v>
      </c>
      <c r="H42" s="51">
        <v>22.13</v>
      </c>
      <c r="N42" s="30">
        <v>1</v>
      </c>
      <c r="O42" s="30">
        <v>373</v>
      </c>
      <c r="P42" s="1" t="s">
        <v>361</v>
      </c>
      <c r="Q42" s="15" t="s">
        <v>362</v>
      </c>
      <c r="R42" s="51">
        <v>23.53</v>
      </c>
      <c r="T42" s="62">
        <f t="array" ref="T42">INDEX( Kaikkien_erien_tulokset[Round Number], MATCH(  1,  (Kaikkien_erien_tulokset[Country]=Taulukko13[[#This Row],[Country]]) * (Kaikkien_erien_tulokset[Result Time (s)]=Taulukko13[[#This Row],[Result Time (s)]]),0))</f>
        <v>1</v>
      </c>
      <c r="U42" s="62">
        <f t="array" ref="U42">INDEX( Kaikkien_erien_tulokset[Athlete Number], MATCH(  1,  (Kaikkien_erien_tulokset[Country]=Taulukko13[[#This Row],[Country]]) * (Kaikkien_erien_tulokset[Result Time (s)]=Taulukko13[[#This Row],[Result Time (s)]]),0))</f>
        <v>373</v>
      </c>
      <c r="V42" s="62" t="str">
        <f>VLOOKUP(  Taulukko13[[#This Row],[Athlete Number]],  Kaikkien_erien_tulokset[[Athlete Number]:[Name]], 2, FALSE)</f>
        <v>BORLEE Olivia</v>
      </c>
      <c r="W42" s="62" t="s">
        <v>362</v>
      </c>
      <c r="X42" s="62">
        <f>_xlfn.MINIFS( Kaikkien_erien_tulokset[Result Time (s)], Kaikkien_erien_tulokset[Country],  Taulukko13[[#This Row],[Country]])</f>
        <v>23.53</v>
      </c>
    </row>
    <row r="43" spans="4:24" x14ac:dyDescent="0.4">
      <c r="D43" s="30">
        <v>2</v>
      </c>
      <c r="E43" s="30">
        <v>1245</v>
      </c>
      <c r="F43" s="1" t="s">
        <v>167</v>
      </c>
      <c r="G43" s="15" t="s">
        <v>227</v>
      </c>
      <c r="H43" s="51">
        <v>22.25</v>
      </c>
      <c r="N43" s="30">
        <v>1</v>
      </c>
      <c r="O43" s="30">
        <v>833</v>
      </c>
      <c r="P43" s="1" t="s">
        <v>363</v>
      </c>
      <c r="Q43" s="15" t="s">
        <v>255</v>
      </c>
      <c r="R43" s="51">
        <v>23.58</v>
      </c>
      <c r="T43" s="62">
        <f t="array" ref="T43">INDEX( Kaikkien_erien_tulokset[Round Number], MATCH(  1,  (Kaikkien_erien_tulokset[Country]=Taulukko13[[#This Row],[Country]]) * (Kaikkien_erien_tulokset[Result Time (s)]=Taulukko13[[#This Row],[Result Time (s)]]),0))</f>
        <v>1</v>
      </c>
      <c r="U43" s="62">
        <f t="array" ref="U43">INDEX( Kaikkien_erien_tulokset[Athlete Number], MATCH(  1,  (Kaikkien_erien_tulokset[Country]=Taulukko13[[#This Row],[Country]]) * (Kaikkien_erien_tulokset[Result Time (s)]=Taulukko13[[#This Row],[Result Time (s)]]),0))</f>
        <v>833</v>
      </c>
      <c r="V43" s="62" t="str">
        <f>VLOOKUP(  Taulukko13[[#This Row],[Athlete Number]],  Kaikkien_erien_tulokset[[Athlete Number]:[Name]], 2, FALSE)</f>
        <v>NANDA Srabani</v>
      </c>
      <c r="W43" s="62" t="s">
        <v>255</v>
      </c>
      <c r="X43" s="62">
        <f>_xlfn.MINIFS( Kaikkien_erien_tulokset[Result Time (s)], Kaikkien_erien_tulokset[Country],  Taulukko13[[#This Row],[Country]])</f>
        <v>23.58</v>
      </c>
    </row>
    <row r="44" spans="4:24" x14ac:dyDescent="0.4">
      <c r="D44" s="30">
        <v>2</v>
      </c>
      <c r="E44" s="30">
        <v>885</v>
      </c>
      <c r="F44" s="1" t="s">
        <v>322</v>
      </c>
      <c r="G44" s="15" t="s">
        <v>226</v>
      </c>
      <c r="H44" s="51">
        <v>22.57</v>
      </c>
      <c r="N44" s="30">
        <v>1</v>
      </c>
      <c r="O44" s="30">
        <v>879</v>
      </c>
      <c r="P44" s="1" t="s">
        <v>364</v>
      </c>
      <c r="Q44" s="15" t="s">
        <v>249</v>
      </c>
      <c r="R44" s="51">
        <v>23.61</v>
      </c>
      <c r="T44" s="62">
        <f t="array" ref="T44">INDEX( Kaikkien_erien_tulokset[Round Number], MATCH(  1,  (Kaikkien_erien_tulokset[Country]=Taulukko13[[#This Row],[Country]]) * (Kaikkien_erien_tulokset[Result Time (s)]=Taulukko13[[#This Row],[Result Time (s)]]),0))</f>
        <v>1</v>
      </c>
      <c r="U44" s="62">
        <f t="array" ref="U44">INDEX( Kaikkien_erien_tulokset[Athlete Number], MATCH(  1,  (Kaikkien_erien_tulokset[Country]=Taulukko13[[#This Row],[Country]]) * (Kaikkien_erien_tulokset[Result Time (s)]=Taulukko13[[#This Row],[Result Time (s)]]),0))</f>
        <v>879</v>
      </c>
      <c r="V44" s="62" t="str">
        <f>VLOOKUP(  Taulukko13[[#This Row],[Athlete Number]],  Kaikkien_erien_tulokset[[Athlete Number]:[Name]], 2, FALSE)</f>
        <v>KELLY Ashley</v>
      </c>
      <c r="W44" s="62" t="s">
        <v>249</v>
      </c>
      <c r="X44" s="62">
        <f>_xlfn.MINIFS( Kaikkien_erien_tulokset[Result Time (s)], Kaikkien_erien_tulokset[Country],  Taulukko13[[#This Row],[Country]])</f>
        <v>23.61</v>
      </c>
    </row>
    <row r="45" spans="4:24" x14ac:dyDescent="0.4">
      <c r="D45" s="30">
        <v>2</v>
      </c>
      <c r="E45" s="30">
        <v>539</v>
      </c>
      <c r="F45" s="1" t="s">
        <v>171</v>
      </c>
      <c r="G45" s="15" t="s">
        <v>228</v>
      </c>
      <c r="H45" s="51">
        <v>22.59</v>
      </c>
      <c r="N45" s="30">
        <v>1</v>
      </c>
      <c r="O45" s="30">
        <v>1180</v>
      </c>
      <c r="P45" s="1" t="s">
        <v>365</v>
      </c>
      <c r="Q45" s="15" t="s">
        <v>366</v>
      </c>
      <c r="R45" s="51">
        <v>23.61</v>
      </c>
      <c r="T45" s="62">
        <f t="array" ref="T45">INDEX( Kaikkien_erien_tulokset[Round Number], MATCH(  1,  (Kaikkien_erien_tulokset[Country]=Taulukko13[[#This Row],[Country]]) * (Kaikkien_erien_tulokset[Result Time (s)]=Taulukko13[[#This Row],[Result Time (s)]]),0))</f>
        <v>1</v>
      </c>
      <c r="U45" s="62">
        <f t="array" ref="U45">INDEX( Kaikkien_erien_tulokset[Athlete Number], MATCH(  1,  (Kaikkien_erien_tulokset[Country]=Taulukko13[[#This Row],[Country]]) * (Kaikkien_erien_tulokset[Result Time (s)]=Taulukko13[[#This Row],[Result Time (s)]]),0))</f>
        <v>1180</v>
      </c>
      <c r="V45" s="62" t="str">
        <f>VLOOKUP(  Taulukko13[[#This Row],[Athlete Number]],  Kaikkien_erien_tulokset[[Athlete Number]:[Name]], 2, FALSE)</f>
        <v>WILLIAMS Tameka</v>
      </c>
      <c r="W45" s="62" t="s">
        <v>366</v>
      </c>
      <c r="X45" s="62">
        <f>_xlfn.MINIFS( Kaikkien_erien_tulokset[Result Time (s)], Kaikkien_erien_tulokset[Country],  Taulukko13[[#This Row],[Country]])</f>
        <v>23.61</v>
      </c>
    </row>
    <row r="46" spans="4:24" x14ac:dyDescent="0.4">
      <c r="D46" s="30">
        <v>2</v>
      </c>
      <c r="E46" s="30">
        <v>762</v>
      </c>
      <c r="F46" s="1" t="s">
        <v>323</v>
      </c>
      <c r="G46" s="15" t="s">
        <v>237</v>
      </c>
      <c r="H46" s="51">
        <v>22.73</v>
      </c>
      <c r="N46" s="30">
        <v>1</v>
      </c>
      <c r="O46" s="30">
        <v>813</v>
      </c>
      <c r="P46" s="1" t="s">
        <v>215</v>
      </c>
      <c r="Q46" s="15" t="s">
        <v>256</v>
      </c>
      <c r="R46" s="51">
        <v>23.65</v>
      </c>
      <c r="T46" s="62">
        <f t="array" ref="T46">INDEX( Kaikkien_erien_tulokset[Round Number], MATCH(  1,  (Kaikkien_erien_tulokset[Country]=Taulukko13[[#This Row],[Country]]) * (Kaikkien_erien_tulokset[Result Time (s)]=Taulukko13[[#This Row],[Result Time (s)]]),0))</f>
        <v>1</v>
      </c>
      <c r="U46" s="62">
        <f t="array" ref="U46">INDEX( Kaikkien_erien_tulokset[Athlete Number], MATCH(  1,  (Kaikkien_erien_tulokset[Country]=Taulukko13[[#This Row],[Country]]) * (Kaikkien_erien_tulokset[Result Time (s)]=Taulukko13[[#This Row],[Result Time (s)]]),0))</f>
        <v>813</v>
      </c>
      <c r="V46" s="62" t="str">
        <f>VLOOKUP(  Taulukko13[[#This Row],[Athlete Number]],  Kaikkien_erien_tulokset[[Athlete Number]:[Name]], 2, FALSE)</f>
        <v>THOMPSON Brenessa</v>
      </c>
      <c r="W46" s="62" t="s">
        <v>256</v>
      </c>
      <c r="X46" s="62">
        <f>_xlfn.MINIFS( Kaikkien_erien_tulokset[Result Time (s)], Kaikkien_erien_tulokset[Country],  Taulukko13[[#This Row],[Country]])</f>
        <v>23.65</v>
      </c>
    </row>
    <row r="47" spans="4:24" x14ac:dyDescent="0.4">
      <c r="D47" s="30">
        <v>2</v>
      </c>
      <c r="E47" s="30">
        <v>454</v>
      </c>
      <c r="F47" s="1" t="s">
        <v>324</v>
      </c>
      <c r="G47" s="15" t="s">
        <v>251</v>
      </c>
      <c r="H47" s="51">
        <v>22.84</v>
      </c>
      <c r="N47" s="30">
        <v>1</v>
      </c>
      <c r="O47" s="30">
        <v>790</v>
      </c>
      <c r="P47" s="1" t="s">
        <v>368</v>
      </c>
      <c r="Q47" s="15" t="s">
        <v>244</v>
      </c>
      <c r="R47" s="51">
        <v>23.67</v>
      </c>
      <c r="T47" s="62">
        <f t="array" ref="T47">INDEX( Kaikkien_erien_tulokset[Round Number], MATCH(  1,  (Kaikkien_erien_tulokset[Country]=Taulukko13[[#This Row],[Country]]) * (Kaikkien_erien_tulokset[Result Time (s)]=Taulukko13[[#This Row],[Result Time (s)]]),0))</f>
        <v>1</v>
      </c>
      <c r="U47" s="62">
        <f t="array" ref="U47">INDEX( Kaikkien_erien_tulokset[Athlete Number], MATCH(  1,  (Kaikkien_erien_tulokset[Country]=Taulukko13[[#This Row],[Country]]) * (Kaikkien_erien_tulokset[Result Time (s)]=Taulukko13[[#This Row],[Result Time (s)]]),0))</f>
        <v>790</v>
      </c>
      <c r="V47" s="62" t="str">
        <f>VLOOKUP(  Taulukko13[[#This Row],[Athlete Number]],  Kaikkien_erien_tulokset[[Athlete Number]:[Name]], 2, FALSE)</f>
        <v>AMPONSAH Janet</v>
      </c>
      <c r="W47" s="62" t="s">
        <v>244</v>
      </c>
      <c r="X47" s="62">
        <f>_xlfn.MINIFS( Kaikkien_erien_tulokset[Result Time (s)], Kaikkien_erien_tulokset[Country],  Taulukko13[[#This Row],[Country]])</f>
        <v>23.67</v>
      </c>
    </row>
    <row r="48" spans="4:24" x14ac:dyDescent="0.4">
      <c r="D48" s="30">
        <v>2</v>
      </c>
      <c r="E48" s="30">
        <v>1400</v>
      </c>
      <c r="F48" s="1" t="s">
        <v>325</v>
      </c>
      <c r="G48" s="15" t="s">
        <v>326</v>
      </c>
      <c r="H48" s="51">
        <v>22.88</v>
      </c>
      <c r="N48" s="30">
        <v>1</v>
      </c>
      <c r="O48" s="30">
        <v>1020</v>
      </c>
      <c r="P48" s="1" t="s">
        <v>372</v>
      </c>
      <c r="Q48" s="15" t="s">
        <v>373</v>
      </c>
      <c r="R48" s="51">
        <v>24.55</v>
      </c>
      <c r="T48" s="62">
        <f t="array" ref="T48">INDEX( Kaikkien_erien_tulokset[Round Number], MATCH(  1,  (Kaikkien_erien_tulokset[Country]=Taulukko13[[#This Row],[Country]]) * (Kaikkien_erien_tulokset[Result Time (s)]=Taulukko13[[#This Row],[Result Time (s)]]),0))</f>
        <v>1</v>
      </c>
      <c r="U48" s="62">
        <f t="array" ref="U48">INDEX( Kaikkien_erien_tulokset[Athlete Number], MATCH(  1,  (Kaikkien_erien_tulokset[Country]=Taulukko13[[#This Row],[Country]]) * (Kaikkien_erien_tulokset[Result Time (s)]=Taulukko13[[#This Row],[Result Time (s)]]),0))</f>
        <v>1020</v>
      </c>
      <c r="V48" s="62" t="str">
        <f>VLOOKUP(  Taulukko13[[#This Row],[Athlete Number]],  Kaikkien_erien_tulokset[[Athlete Number]:[Name]], 2, FALSE)</f>
        <v>ALCINDOR Aurelie</v>
      </c>
      <c r="W48" s="62" t="s">
        <v>373</v>
      </c>
      <c r="X48" s="62">
        <f>_xlfn.MINIFS( Kaikkien_erien_tulokset[Result Time (s)], Kaikkien_erien_tulokset[Country],  Taulukko13[[#This Row],[Country]])</f>
        <v>24.55</v>
      </c>
    </row>
    <row r="49" spans="4:24" x14ac:dyDescent="0.4">
      <c r="D49" s="30">
        <v>2</v>
      </c>
      <c r="E49" s="30">
        <v>474</v>
      </c>
      <c r="F49" s="1" t="s">
        <v>190</v>
      </c>
      <c r="G49" s="15" t="s">
        <v>241</v>
      </c>
      <c r="H49" s="51">
        <v>23.05</v>
      </c>
      <c r="N49" s="30">
        <v>1</v>
      </c>
      <c r="O49" s="30">
        <v>1006</v>
      </c>
      <c r="P49" s="1" t="s">
        <v>374</v>
      </c>
      <c r="Q49" s="15" t="s">
        <v>375</v>
      </c>
      <c r="R49" s="51">
        <v>24.96</v>
      </c>
      <c r="T49" s="62">
        <f t="array" ref="T49">INDEX( Kaikkien_erien_tulokset[Round Number], MATCH(  1,  (Kaikkien_erien_tulokset[Country]=Taulukko13[[#This Row],[Country]]) * (Kaikkien_erien_tulokset[Result Time (s)]=Taulukko13[[#This Row],[Result Time (s)]]),0))</f>
        <v>1</v>
      </c>
      <c r="U49" s="62">
        <f t="array" ref="U49">INDEX( Kaikkien_erien_tulokset[Athlete Number], MATCH(  1,  (Kaikkien_erien_tulokset[Country]=Taulukko13[[#This Row],[Country]]) * (Kaikkien_erien_tulokset[Result Time (s)]=Taulukko13[[#This Row],[Result Time (s)]]),0))</f>
        <v>1006</v>
      </c>
      <c r="V49" s="62" t="str">
        <f>VLOOKUP(  Taulukko13[[#This Row],[Athlete Number]],  Kaikkien_erien_tulokset[[Athlete Number]:[Name]], 2, FALSE)</f>
        <v>ISMAIL Afa</v>
      </c>
      <c r="W49" s="62" t="s">
        <v>375</v>
      </c>
      <c r="X49" s="62">
        <f>_xlfn.MINIFS( Kaikkien_erien_tulokset[Result Time (s)], Kaikkien_erien_tulokset[Country],  Taulukko13[[#This Row],[Country]])</f>
        <v>24.96</v>
      </c>
    </row>
    <row r="50" spans="4:24" x14ac:dyDescent="0.4">
      <c r="D50" s="30">
        <v>1</v>
      </c>
      <c r="E50" s="30">
        <v>540</v>
      </c>
      <c r="F50" s="1" t="s">
        <v>165</v>
      </c>
      <c r="G50" s="15" t="s">
        <v>228</v>
      </c>
      <c r="H50" s="51">
        <v>22.31</v>
      </c>
      <c r="N50" s="30">
        <v>1</v>
      </c>
      <c r="O50" s="30">
        <v>313</v>
      </c>
      <c r="P50" s="1" t="s">
        <v>376</v>
      </c>
      <c r="Q50" s="15" t="s">
        <v>377</v>
      </c>
      <c r="R50" s="51">
        <v>25.03</v>
      </c>
      <c r="T50" s="62">
        <f t="array" ref="T50">INDEX( Kaikkien_erien_tulokset[Round Number], MATCH(  1,  (Kaikkien_erien_tulokset[Country]=Taulukko13[[#This Row],[Country]]) * (Kaikkien_erien_tulokset[Result Time (s)]=Taulukko13[[#This Row],[Result Time (s)]]),0))</f>
        <v>1</v>
      </c>
      <c r="U50" s="62">
        <f t="array" ref="U50">INDEX( Kaikkien_erien_tulokset[Athlete Number], MATCH(  1,  (Kaikkien_erien_tulokset[Country]=Taulukko13[[#This Row],[Country]]) * (Kaikkien_erien_tulokset[Result Time (s)]=Taulukko13[[#This Row],[Result Time (s)]]),0))</f>
        <v>313</v>
      </c>
      <c r="V50" s="62" t="str">
        <f>VLOOKUP(  Taulukko13[[#This Row],[Athlete Number]],  Kaikkien_erien_tulokset[[Athlete Number]:[Name]], 2, FALSE)</f>
        <v>CHILOYAN Gayane</v>
      </c>
      <c r="W50" s="62" t="s">
        <v>377</v>
      </c>
      <c r="X50" s="62">
        <f>_xlfn.MINIFS( Kaikkien_erien_tulokset[Result Time (s)], Kaikkien_erien_tulokset[Country],  Taulukko13[[#This Row],[Country]])</f>
        <v>25.03</v>
      </c>
    </row>
    <row r="51" spans="4:24" x14ac:dyDescent="0.4">
      <c r="D51" s="30">
        <v>1</v>
      </c>
      <c r="E51" s="30">
        <v>1374</v>
      </c>
      <c r="F51" s="1" t="s">
        <v>317</v>
      </c>
      <c r="G51" s="15" t="s">
        <v>230</v>
      </c>
      <c r="H51" s="51">
        <v>22.45</v>
      </c>
      <c r="N51" s="30">
        <v>1</v>
      </c>
      <c r="O51" s="30">
        <v>1240</v>
      </c>
      <c r="P51" s="1" t="s">
        <v>379</v>
      </c>
      <c r="Q51" s="15" t="s">
        <v>380</v>
      </c>
      <c r="R51" s="51">
        <v>25.45</v>
      </c>
      <c r="T51" s="62">
        <f t="array" ref="T51">INDEX( Kaikkien_erien_tulokset[Round Number], MATCH(  1,  (Kaikkien_erien_tulokset[Country]=Taulukko13[[#This Row],[Country]]) * (Kaikkien_erien_tulokset[Result Time (s)]=Taulukko13[[#This Row],[Result Time (s)]]),0))</f>
        <v>1</v>
      </c>
      <c r="U51" s="62">
        <f t="array" ref="U51">INDEX( Kaikkien_erien_tulokset[Athlete Number], MATCH(  1,  (Kaikkien_erien_tulokset[Country]=Taulukko13[[#This Row],[Country]]) * (Kaikkien_erien_tulokset[Result Time (s)]=Taulukko13[[#This Row],[Result Time (s)]]),0))</f>
        <v>1240</v>
      </c>
      <c r="V51" s="62" t="str">
        <f>VLOOKUP(  Taulukko13[[#This Row],[Athlete Number]],  Kaikkien_erien_tulokset[[Athlete Number]:[Name]], 2, FALSE)</f>
        <v>RYABOVA Yelena</v>
      </c>
      <c r="W51" s="62" t="s">
        <v>380</v>
      </c>
      <c r="X51" s="62">
        <f>_xlfn.MINIFS( Kaikkien_erien_tulokset[Result Time (s)], Kaikkien_erien_tulokset[Country],  Taulukko13[[#This Row],[Country]])</f>
        <v>25.45</v>
      </c>
    </row>
    <row r="52" spans="4:24" x14ac:dyDescent="0.4">
      <c r="D52" s="30">
        <v>1</v>
      </c>
      <c r="E52" s="30">
        <v>1326</v>
      </c>
      <c r="F52" s="1" t="s">
        <v>163</v>
      </c>
      <c r="G52" s="15" t="s">
        <v>230</v>
      </c>
      <c r="H52" s="51">
        <v>22.47</v>
      </c>
      <c r="N52" s="30">
        <v>1</v>
      </c>
      <c r="O52" s="30">
        <v>1239</v>
      </c>
      <c r="P52" s="1" t="s">
        <v>381</v>
      </c>
      <c r="Q52" s="15" t="s">
        <v>382</v>
      </c>
      <c r="R52" s="51">
        <v>25.53</v>
      </c>
      <c r="T52" s="62">
        <f t="array" ref="T52">INDEX( Kaikkien_erien_tulokset[Round Number], MATCH(  1,  (Kaikkien_erien_tulokset[Country]=Taulukko13[[#This Row],[Country]]) * (Kaikkien_erien_tulokset[Result Time (s)]=Taulukko13[[#This Row],[Result Time (s)]]),0))</f>
        <v>1</v>
      </c>
      <c r="U52" s="62">
        <f t="array" ref="U52">INDEX( Kaikkien_erien_tulokset[Athlete Number], MATCH(  1,  (Kaikkien_erien_tulokset[Country]=Taulukko13[[#This Row],[Country]]) * (Kaikkien_erien_tulokset[Result Time (s)]=Taulukko13[[#This Row],[Result Time (s)]]),0))</f>
        <v>1239</v>
      </c>
      <c r="V52" s="62" t="str">
        <f>VLOOKUP(  Taulukko13[[#This Row],[Athlete Number]],  Kaikkien_erien_tulokset[[Athlete Number]:[Name]], 2, FALSE)</f>
        <v>PRONZHENKO Kristina</v>
      </c>
      <c r="W52" s="62" t="s">
        <v>382</v>
      </c>
      <c r="X52" s="62">
        <f>_xlfn.MINIFS( Kaikkien_erien_tulokset[Result Time (s)], Kaikkien_erien_tulokset[Country],  Taulukko13[[#This Row],[Country]])</f>
        <v>25.53</v>
      </c>
    </row>
    <row r="53" spans="4:24" x14ac:dyDescent="0.4">
      <c r="D53" s="30">
        <v>1</v>
      </c>
      <c r="E53" s="30">
        <v>1245</v>
      </c>
      <c r="F53" s="1" t="s">
        <v>167</v>
      </c>
      <c r="G53" s="15" t="s">
        <v>227</v>
      </c>
      <c r="H53" s="51">
        <v>22.5</v>
      </c>
      <c r="N53" s="30">
        <v>1</v>
      </c>
      <c r="O53" s="30">
        <v>1080</v>
      </c>
      <c r="P53" s="1" t="s">
        <v>383</v>
      </c>
      <c r="Q53" s="15" t="s">
        <v>384</v>
      </c>
      <c r="R53" s="51">
        <v>26.11</v>
      </c>
      <c r="T53" s="62">
        <f t="array" ref="T53">INDEX( Kaikkien_erien_tulokset[Round Number], MATCH(  1,  (Kaikkien_erien_tulokset[Country]=Taulukko13[[#This Row],[Country]]) * (Kaikkien_erien_tulokset[Result Time (s)]=Taulukko13[[#This Row],[Result Time (s)]]),0))</f>
        <v>1</v>
      </c>
      <c r="U53" s="62">
        <f t="array" ref="U53">INDEX( Kaikkien_erien_tulokset[Athlete Number], MATCH(  1,  (Kaikkien_erien_tulokset[Country]=Taulukko13[[#This Row],[Country]]) * (Kaikkien_erien_tulokset[Result Time (s)]=Taulukko13[[#This Row],[Result Time (s)]]),0))</f>
        <v>1080</v>
      </c>
      <c r="V53" s="62" t="str">
        <f>VLOOKUP(  Taulukko13[[#This Row],[Athlete Number]],  Kaikkien_erien_tulokset[[Athlete Number]:[Name]], 2, FALSE)</f>
        <v>PARVEEN Najima</v>
      </c>
      <c r="W53" s="62" t="s">
        <v>384</v>
      </c>
      <c r="X53" s="62">
        <f>_xlfn.MINIFS( Kaikkien_erien_tulokset[Result Time (s)], Kaikkien_erien_tulokset[Country],  Taulukko13[[#This Row],[Country]])</f>
        <v>26.11</v>
      </c>
    </row>
    <row r="54" spans="4:24" x14ac:dyDescent="0.4">
      <c r="D54" s="30">
        <v>1</v>
      </c>
      <c r="E54" s="30">
        <v>1039</v>
      </c>
      <c r="F54" s="1" t="s">
        <v>166</v>
      </c>
      <c r="G54" s="15" t="s">
        <v>232</v>
      </c>
      <c r="H54" s="51">
        <v>22.51</v>
      </c>
      <c r="N54" s="30">
        <v>1</v>
      </c>
      <c r="O54" s="30">
        <v>1198</v>
      </c>
      <c r="P54" s="1" t="s">
        <v>385</v>
      </c>
      <c r="Q54" s="15" t="s">
        <v>386</v>
      </c>
      <c r="R54" s="51">
        <v>26.99</v>
      </c>
      <c r="T54" s="62">
        <f t="array" ref="T54">INDEX( Kaikkien_erien_tulokset[Round Number], MATCH(  1,  (Kaikkien_erien_tulokset[Country]=Taulukko13[[#This Row],[Country]]) * (Kaikkien_erien_tulokset[Result Time (s)]=Taulukko13[[#This Row],[Result Time (s)]]),0))</f>
        <v>1</v>
      </c>
      <c r="U54" s="62">
        <f t="array" ref="U54">INDEX( Kaikkien_erien_tulokset[Athlete Number], MATCH(  1,  (Kaikkien_erien_tulokset[Country]=Taulukko13[[#This Row],[Country]]) * (Kaikkien_erien_tulokset[Result Time (s)]=Taulukko13[[#This Row],[Result Time (s)]]),0))</f>
        <v>1198</v>
      </c>
      <c r="V54" s="62" t="str">
        <f>VLOOKUP(  Taulukko13[[#This Row],[Athlete Number]],  Kaikkien_erien_tulokset[[Athlete Number]:[Name]], 2, FALSE)</f>
        <v>HASSAN Margret</v>
      </c>
      <c r="W54" s="62" t="s">
        <v>386</v>
      </c>
      <c r="X54" s="62">
        <f>_xlfn.MINIFS( Kaikkien_erien_tulokset[Result Time (s)], Kaikkien_erien_tulokset[Country],  Taulukko13[[#This Row],[Country]])</f>
        <v>26.99</v>
      </c>
    </row>
    <row r="55" spans="4:24" x14ac:dyDescent="0.4">
      <c r="D55" s="30">
        <v>1</v>
      </c>
      <c r="E55" s="30">
        <v>539</v>
      </c>
      <c r="F55" s="1" t="s">
        <v>171</v>
      </c>
      <c r="G55" s="15" t="s">
        <v>228</v>
      </c>
      <c r="H55" s="51">
        <v>22.52</v>
      </c>
      <c r="N55" s="30">
        <v>1</v>
      </c>
      <c r="O55" s="30">
        <v>455</v>
      </c>
      <c r="P55" s="1" t="s">
        <v>387</v>
      </c>
      <c r="Q55" s="15" t="s">
        <v>388</v>
      </c>
      <c r="R55" s="51">
        <v>28.02</v>
      </c>
      <c r="T55" s="62">
        <f t="array" ref="T55">INDEX( Kaikkien_erien_tulokset[Round Number], MATCH(  1,  (Kaikkien_erien_tulokset[Country]=Taulukko13[[#This Row],[Country]]) * (Kaikkien_erien_tulokset[Result Time (s)]=Taulukko13[[#This Row],[Result Time (s)]]),0))</f>
        <v>1</v>
      </c>
      <c r="U55" s="62">
        <f t="array" ref="U55">INDEX( Kaikkien_erien_tulokset[Athlete Number], MATCH(  1,  (Kaikkien_erien_tulokset[Country]=Taulukko13[[#This Row],[Country]]) * (Kaikkien_erien_tulokset[Result Time (s)]=Taulukko13[[#This Row],[Result Time (s)]]),0))</f>
        <v>455</v>
      </c>
      <c r="V55" s="62" t="str">
        <f>VLOOKUP(  Taulukko13[[#This Row],[Athlete Number]],  Kaikkien_erien_tulokset[[Athlete Number]:[Name]], 2, FALSE)</f>
        <v>ABDUL RAHIM Maizurah</v>
      </c>
      <c r="W55" s="62" t="s">
        <v>388</v>
      </c>
      <c r="X55" s="62">
        <f>_xlfn.MINIFS( Kaikkien_erien_tulokset[Result Time (s)], Kaikkien_erien_tulokset[Country],  Taulukko13[[#This Row],[Country]])</f>
        <v>28.02</v>
      </c>
    </row>
    <row r="56" spans="4:24" x14ac:dyDescent="0.4">
      <c r="D56" s="30">
        <v>1</v>
      </c>
      <c r="E56" s="30">
        <v>458</v>
      </c>
      <c r="F56" s="1" t="s">
        <v>185</v>
      </c>
      <c r="G56" s="15" t="s">
        <v>239</v>
      </c>
      <c r="H56" s="51">
        <v>22.61</v>
      </c>
      <c r="T56"/>
      <c r="U56"/>
      <c r="V56"/>
      <c r="W56"/>
      <c r="X56"/>
    </row>
    <row r="57" spans="4:24" x14ac:dyDescent="0.4">
      <c r="D57" s="30">
        <v>1</v>
      </c>
      <c r="E57" s="30">
        <v>1365</v>
      </c>
      <c r="F57" s="1" t="s">
        <v>320</v>
      </c>
      <c r="G57" s="15" t="s">
        <v>230</v>
      </c>
      <c r="H57" s="51">
        <v>22.62</v>
      </c>
      <c r="T57"/>
      <c r="U57"/>
      <c r="V57"/>
      <c r="W57"/>
      <c r="X57"/>
    </row>
    <row r="58" spans="4:24" x14ac:dyDescent="0.4">
      <c r="D58" s="30">
        <v>1</v>
      </c>
      <c r="E58" s="30">
        <v>903</v>
      </c>
      <c r="F58" s="1" t="s">
        <v>162</v>
      </c>
      <c r="G58" s="15" t="s">
        <v>226</v>
      </c>
      <c r="H58" s="51">
        <v>22.63</v>
      </c>
      <c r="T58"/>
      <c r="U58"/>
      <c r="V58"/>
      <c r="W58"/>
      <c r="X58"/>
    </row>
    <row r="59" spans="4:24" x14ac:dyDescent="0.4">
      <c r="D59" s="30">
        <v>1</v>
      </c>
      <c r="E59" s="30">
        <v>1300</v>
      </c>
      <c r="F59" s="1" t="s">
        <v>183</v>
      </c>
      <c r="G59" s="15" t="s">
        <v>236</v>
      </c>
      <c r="H59" s="51">
        <v>22.64</v>
      </c>
      <c r="T59"/>
      <c r="U59"/>
      <c r="V59"/>
      <c r="W59"/>
      <c r="X59"/>
    </row>
    <row r="60" spans="4:24" x14ac:dyDescent="0.4">
      <c r="D60" s="30">
        <v>1</v>
      </c>
      <c r="E60" s="30">
        <v>334</v>
      </c>
      <c r="F60" s="1" t="s">
        <v>319</v>
      </c>
      <c r="G60" s="15" t="s">
        <v>257</v>
      </c>
      <c r="H60" s="51">
        <v>22.66</v>
      </c>
      <c r="T60"/>
      <c r="U60"/>
      <c r="V60"/>
      <c r="W60"/>
      <c r="X60"/>
    </row>
    <row r="61" spans="4:24" x14ac:dyDescent="0.4">
      <c r="D61" s="30">
        <v>1</v>
      </c>
      <c r="E61" s="30">
        <v>731</v>
      </c>
      <c r="F61" s="1" t="s">
        <v>321</v>
      </c>
      <c r="G61" s="15" t="s">
        <v>229</v>
      </c>
      <c r="H61" s="51">
        <v>22.69</v>
      </c>
      <c r="T61"/>
      <c r="U61"/>
      <c r="V61"/>
      <c r="W61"/>
      <c r="X61"/>
    </row>
    <row r="62" spans="4:24" x14ac:dyDescent="0.4">
      <c r="D62" s="30">
        <v>1</v>
      </c>
      <c r="E62" s="30">
        <v>1059</v>
      </c>
      <c r="F62" s="1" t="s">
        <v>172</v>
      </c>
      <c r="G62" s="15" t="s">
        <v>231</v>
      </c>
      <c r="H62" s="51">
        <v>22.71</v>
      </c>
      <c r="T62"/>
      <c r="U62"/>
      <c r="V62"/>
      <c r="W62"/>
      <c r="X62"/>
    </row>
    <row r="63" spans="4:24" x14ac:dyDescent="0.4">
      <c r="D63" s="30">
        <v>1</v>
      </c>
      <c r="E63" s="30">
        <v>454</v>
      </c>
      <c r="F63" s="1" t="s">
        <v>324</v>
      </c>
      <c r="G63" s="15" t="s">
        <v>251</v>
      </c>
      <c r="H63" s="51">
        <v>22.74</v>
      </c>
      <c r="T63"/>
      <c r="U63"/>
      <c r="V63"/>
      <c r="W63"/>
      <c r="X63"/>
    </row>
    <row r="64" spans="4:24" x14ac:dyDescent="0.4">
      <c r="D64" s="30">
        <v>1</v>
      </c>
      <c r="E64" s="30">
        <v>695</v>
      </c>
      <c r="F64" s="1" t="s">
        <v>316</v>
      </c>
      <c r="G64" s="15" t="s">
        <v>229</v>
      </c>
      <c r="H64" s="51">
        <v>22.77</v>
      </c>
      <c r="T64"/>
      <c r="U64"/>
      <c r="V64"/>
      <c r="W64"/>
      <c r="X64"/>
    </row>
    <row r="65" spans="4:24" x14ac:dyDescent="0.4">
      <c r="D65" s="30">
        <v>1</v>
      </c>
      <c r="E65" s="30">
        <v>885</v>
      </c>
      <c r="F65" s="1" t="s">
        <v>322</v>
      </c>
      <c r="G65" s="15" t="s">
        <v>226</v>
      </c>
      <c r="H65" s="51">
        <v>22.78</v>
      </c>
      <c r="T65"/>
      <c r="U65"/>
      <c r="V65"/>
      <c r="W65"/>
      <c r="X65"/>
    </row>
    <row r="66" spans="4:24" x14ac:dyDescent="0.4">
      <c r="D66" s="30">
        <v>1</v>
      </c>
      <c r="E66" s="30">
        <v>1249</v>
      </c>
      <c r="F66" s="1" t="s">
        <v>177</v>
      </c>
      <c r="G66" s="15" t="s">
        <v>227</v>
      </c>
      <c r="H66" s="51">
        <v>22.78</v>
      </c>
      <c r="T66"/>
      <c r="U66"/>
      <c r="V66"/>
      <c r="W66"/>
      <c r="X66"/>
    </row>
    <row r="67" spans="4:24" x14ac:dyDescent="0.4">
      <c r="D67" s="30">
        <v>1</v>
      </c>
      <c r="E67" s="30">
        <v>1206</v>
      </c>
      <c r="F67" s="1" t="s">
        <v>175</v>
      </c>
      <c r="G67" s="15" t="s">
        <v>233</v>
      </c>
      <c r="H67" s="51">
        <v>22.78</v>
      </c>
      <c r="T67"/>
      <c r="U67"/>
      <c r="V67"/>
      <c r="W67"/>
      <c r="X67"/>
    </row>
    <row r="68" spans="4:24" x14ac:dyDescent="0.4">
      <c r="D68" s="30">
        <v>1</v>
      </c>
      <c r="E68" s="30">
        <v>474</v>
      </c>
      <c r="F68" s="1" t="s">
        <v>190</v>
      </c>
      <c r="G68" s="15" t="s">
        <v>241</v>
      </c>
      <c r="H68" s="51">
        <v>22.8</v>
      </c>
      <c r="T68"/>
      <c r="U68"/>
      <c r="V68"/>
      <c r="W68"/>
      <c r="X68"/>
    </row>
    <row r="69" spans="4:24" x14ac:dyDescent="0.4">
      <c r="D69" s="30">
        <v>1</v>
      </c>
      <c r="E69" s="30">
        <v>762</v>
      </c>
      <c r="F69" s="1" t="s">
        <v>323</v>
      </c>
      <c r="G69" s="15" t="s">
        <v>237</v>
      </c>
      <c r="H69" s="51">
        <v>22.8</v>
      </c>
      <c r="T69"/>
      <c r="U69"/>
      <c r="V69"/>
      <c r="W69"/>
      <c r="X69"/>
    </row>
    <row r="70" spans="4:24" x14ac:dyDescent="0.4">
      <c r="D70" s="30">
        <v>1</v>
      </c>
      <c r="E70" s="30">
        <v>763</v>
      </c>
      <c r="F70" s="1" t="s">
        <v>318</v>
      </c>
      <c r="G70" s="15" t="s">
        <v>237</v>
      </c>
      <c r="H70" s="51">
        <v>22.86</v>
      </c>
      <c r="T70"/>
      <c r="U70"/>
      <c r="V70"/>
      <c r="W70"/>
      <c r="X70"/>
    </row>
    <row r="71" spans="4:24" x14ac:dyDescent="0.4">
      <c r="D71" s="30">
        <v>1</v>
      </c>
      <c r="E71" s="30">
        <v>1400</v>
      </c>
      <c r="F71" s="1" t="s">
        <v>325</v>
      </c>
      <c r="G71" s="15" t="s">
        <v>326</v>
      </c>
      <c r="H71" s="51">
        <v>22.89</v>
      </c>
      <c r="T71"/>
      <c r="U71"/>
      <c r="V71"/>
      <c r="W71"/>
      <c r="X71"/>
    </row>
    <row r="72" spans="4:24" x14ac:dyDescent="0.4">
      <c r="D72" s="30">
        <v>1</v>
      </c>
      <c r="E72" s="30">
        <v>360</v>
      </c>
      <c r="F72" s="1" t="s">
        <v>200</v>
      </c>
      <c r="G72" s="15" t="s">
        <v>250</v>
      </c>
      <c r="H72" s="51">
        <v>22.9</v>
      </c>
      <c r="T72"/>
      <c r="U72"/>
      <c r="V72"/>
      <c r="W72"/>
      <c r="X72"/>
    </row>
    <row r="73" spans="4:24" x14ac:dyDescent="0.4">
      <c r="D73" s="30">
        <v>1</v>
      </c>
      <c r="E73" s="30">
        <v>613</v>
      </c>
      <c r="F73" s="1" t="s">
        <v>174</v>
      </c>
      <c r="G73" s="15" t="s">
        <v>240</v>
      </c>
      <c r="H73" s="51">
        <v>22.94</v>
      </c>
      <c r="T73"/>
      <c r="U73"/>
      <c r="V73"/>
      <c r="W73"/>
      <c r="X73"/>
    </row>
    <row r="74" spans="4:24" x14ac:dyDescent="0.4">
      <c r="D74" s="30">
        <v>1</v>
      </c>
      <c r="E74" s="30">
        <v>1103</v>
      </c>
      <c r="F74" s="1" t="s">
        <v>327</v>
      </c>
      <c r="G74" s="15" t="s">
        <v>234</v>
      </c>
      <c r="H74" s="51">
        <v>22.95</v>
      </c>
      <c r="T74"/>
      <c r="U74"/>
      <c r="V74"/>
      <c r="W74"/>
      <c r="X74"/>
    </row>
    <row r="75" spans="4:24" x14ac:dyDescent="0.4">
      <c r="D75" s="30">
        <v>1</v>
      </c>
      <c r="E75" s="30">
        <v>363</v>
      </c>
      <c r="F75" s="1" t="s">
        <v>328</v>
      </c>
      <c r="G75" s="15" t="s">
        <v>250</v>
      </c>
      <c r="H75" s="51">
        <v>22.96</v>
      </c>
      <c r="T75"/>
      <c r="U75"/>
      <c r="V75"/>
      <c r="W75"/>
      <c r="X75"/>
    </row>
    <row r="76" spans="4:24" x14ac:dyDescent="0.4">
      <c r="D76" s="30">
        <v>1</v>
      </c>
      <c r="E76" s="30">
        <v>882</v>
      </c>
      <c r="F76" s="1" t="s">
        <v>329</v>
      </c>
      <c r="G76" s="15" t="s">
        <v>226</v>
      </c>
      <c r="H76" s="51">
        <v>22.97</v>
      </c>
      <c r="T76"/>
      <c r="U76"/>
      <c r="V76"/>
      <c r="W76"/>
      <c r="X76"/>
    </row>
    <row r="77" spans="4:24" x14ac:dyDescent="0.4">
      <c r="D77" s="30">
        <v>1</v>
      </c>
      <c r="E77" s="30">
        <v>1253</v>
      </c>
      <c r="F77" s="1" t="s">
        <v>330</v>
      </c>
      <c r="G77" s="15" t="s">
        <v>227</v>
      </c>
      <c r="H77" s="51">
        <v>22.97</v>
      </c>
      <c r="T77"/>
      <c r="U77"/>
      <c r="V77"/>
      <c r="W77"/>
      <c r="X77"/>
    </row>
    <row r="78" spans="4:24" x14ac:dyDescent="0.4">
      <c r="D78" s="30">
        <v>1</v>
      </c>
      <c r="E78" s="30">
        <v>1143</v>
      </c>
      <c r="F78" s="1" t="s">
        <v>331</v>
      </c>
      <c r="G78" s="15" t="s">
        <v>332</v>
      </c>
      <c r="H78" s="51">
        <v>23</v>
      </c>
      <c r="T78"/>
      <c r="U78"/>
      <c r="V78"/>
      <c r="W78"/>
      <c r="X78"/>
    </row>
    <row r="79" spans="4:24" x14ac:dyDescent="0.4">
      <c r="D79" s="30">
        <v>1</v>
      </c>
      <c r="E79" s="30">
        <v>1127</v>
      </c>
      <c r="F79" s="1" t="s">
        <v>189</v>
      </c>
      <c r="G79" s="15" t="s">
        <v>242</v>
      </c>
      <c r="H79" s="51">
        <v>23.01</v>
      </c>
      <c r="T79"/>
      <c r="U79"/>
      <c r="V79"/>
      <c r="W79"/>
      <c r="X79"/>
    </row>
    <row r="80" spans="4:24" x14ac:dyDescent="0.4">
      <c r="D80" s="30">
        <v>1</v>
      </c>
      <c r="E80" s="30">
        <v>746</v>
      </c>
      <c r="F80" s="1" t="s">
        <v>333</v>
      </c>
      <c r="G80" s="15" t="s">
        <v>237</v>
      </c>
      <c r="H80" s="51">
        <v>23.03</v>
      </c>
      <c r="T80"/>
      <c r="U80"/>
      <c r="V80"/>
      <c r="W80"/>
      <c r="X80"/>
    </row>
    <row r="81" spans="4:24" x14ac:dyDescent="0.4">
      <c r="D81" s="30">
        <v>1</v>
      </c>
      <c r="E81" s="30">
        <v>1038</v>
      </c>
      <c r="F81" s="1" t="s">
        <v>334</v>
      </c>
      <c r="G81" s="15" t="s">
        <v>232</v>
      </c>
      <c r="H81" s="51">
        <v>23.04</v>
      </c>
      <c r="T81"/>
      <c r="U81"/>
      <c r="V81"/>
      <c r="W81"/>
      <c r="X81"/>
    </row>
    <row r="82" spans="4:24" x14ac:dyDescent="0.4">
      <c r="D82" s="30">
        <v>1</v>
      </c>
      <c r="E82" s="30">
        <v>864</v>
      </c>
      <c r="F82" s="1" t="s">
        <v>335</v>
      </c>
      <c r="G82" s="15" t="s">
        <v>336</v>
      </c>
      <c r="H82" s="51">
        <v>23.05</v>
      </c>
      <c r="T82"/>
      <c r="U82"/>
      <c r="V82"/>
      <c r="W82"/>
      <c r="X82"/>
    </row>
    <row r="83" spans="4:24" x14ac:dyDescent="0.4">
      <c r="D83" s="30">
        <v>1</v>
      </c>
      <c r="E83" s="30">
        <v>439</v>
      </c>
      <c r="F83" s="1" t="s">
        <v>337</v>
      </c>
      <c r="G83" s="15" t="s">
        <v>235</v>
      </c>
      <c r="H83" s="51">
        <v>23.06</v>
      </c>
      <c r="T83"/>
      <c r="U83"/>
      <c r="V83"/>
      <c r="W83"/>
      <c r="X83"/>
    </row>
    <row r="84" spans="4:24" x14ac:dyDescent="0.4">
      <c r="D84" s="30">
        <v>1</v>
      </c>
      <c r="E84" s="30">
        <v>589</v>
      </c>
      <c r="F84" s="1" t="s">
        <v>207</v>
      </c>
      <c r="G84" s="15" t="s">
        <v>252</v>
      </c>
      <c r="H84" s="51">
        <v>23.1</v>
      </c>
      <c r="T84"/>
      <c r="U84"/>
      <c r="V84"/>
      <c r="W84"/>
      <c r="X84"/>
    </row>
    <row r="85" spans="4:24" x14ac:dyDescent="0.4">
      <c r="D85" s="30">
        <v>1</v>
      </c>
      <c r="E85" s="30">
        <v>1162</v>
      </c>
      <c r="F85" s="1" t="s">
        <v>202</v>
      </c>
      <c r="G85" s="15" t="s">
        <v>238</v>
      </c>
      <c r="H85" s="51">
        <v>23.17</v>
      </c>
      <c r="T85"/>
      <c r="U85"/>
      <c r="V85"/>
      <c r="W85"/>
      <c r="X85"/>
    </row>
    <row r="86" spans="4:24" x14ac:dyDescent="0.4">
      <c r="D86" s="30">
        <v>1</v>
      </c>
      <c r="E86" s="30">
        <v>798</v>
      </c>
      <c r="F86" s="1" t="s">
        <v>338</v>
      </c>
      <c r="G86" s="15" t="s">
        <v>339</v>
      </c>
      <c r="H86" s="51">
        <v>23.19</v>
      </c>
      <c r="T86"/>
      <c r="U86"/>
      <c r="V86"/>
      <c r="W86"/>
      <c r="X86"/>
    </row>
    <row r="87" spans="4:24" x14ac:dyDescent="0.4">
      <c r="D87" s="30">
        <v>1</v>
      </c>
      <c r="E87" s="30">
        <v>914</v>
      </c>
      <c r="F87" s="1" t="s">
        <v>340</v>
      </c>
      <c r="G87" s="15" t="s">
        <v>341</v>
      </c>
      <c r="H87" s="51">
        <v>23.21</v>
      </c>
      <c r="T87"/>
      <c r="U87"/>
      <c r="V87"/>
      <c r="W87"/>
      <c r="X87"/>
    </row>
    <row r="88" spans="4:24" x14ac:dyDescent="0.4">
      <c r="D88" s="30">
        <v>1</v>
      </c>
      <c r="E88" s="30">
        <v>587</v>
      </c>
      <c r="F88" s="1" t="s">
        <v>342</v>
      </c>
      <c r="G88" s="15" t="s">
        <v>252</v>
      </c>
      <c r="H88" s="51">
        <v>23.27</v>
      </c>
      <c r="T88"/>
      <c r="U88"/>
      <c r="V88"/>
      <c r="W88"/>
      <c r="X88"/>
    </row>
    <row r="89" spans="4:24" x14ac:dyDescent="0.4">
      <c r="D89" s="30">
        <v>1</v>
      </c>
      <c r="E89" s="30">
        <v>1276</v>
      </c>
      <c r="F89" s="1" t="s">
        <v>343</v>
      </c>
      <c r="G89" s="15" t="s">
        <v>236</v>
      </c>
      <c r="H89" s="51">
        <v>23.28</v>
      </c>
      <c r="T89"/>
      <c r="U89"/>
      <c r="V89"/>
      <c r="W89"/>
      <c r="X89"/>
    </row>
    <row r="90" spans="4:24" x14ac:dyDescent="0.4">
      <c r="D90" s="30">
        <v>1</v>
      </c>
      <c r="E90" s="30">
        <v>508</v>
      </c>
      <c r="F90" s="1" t="s">
        <v>344</v>
      </c>
      <c r="G90" s="15" t="s">
        <v>345</v>
      </c>
      <c r="H90" s="51">
        <v>23.29</v>
      </c>
      <c r="T90"/>
      <c r="U90"/>
      <c r="V90"/>
      <c r="W90"/>
      <c r="X90"/>
    </row>
    <row r="91" spans="4:24" x14ac:dyDescent="0.4">
      <c r="D91" s="30">
        <v>1</v>
      </c>
      <c r="E91" s="30">
        <v>936</v>
      </c>
      <c r="F91" s="1" t="s">
        <v>197</v>
      </c>
      <c r="G91" s="15" t="s">
        <v>248</v>
      </c>
      <c r="H91" s="51">
        <v>23.29</v>
      </c>
      <c r="T91"/>
      <c r="U91"/>
      <c r="V91"/>
      <c r="W91"/>
      <c r="X91"/>
    </row>
    <row r="92" spans="4:24" x14ac:dyDescent="0.4">
      <c r="D92" s="30">
        <v>1</v>
      </c>
      <c r="E92" s="30">
        <v>1166</v>
      </c>
      <c r="F92" s="1" t="s">
        <v>346</v>
      </c>
      <c r="G92" s="15" t="s">
        <v>238</v>
      </c>
      <c r="H92" s="51">
        <v>23.33</v>
      </c>
      <c r="T92"/>
      <c r="U92"/>
      <c r="V92"/>
      <c r="W92"/>
      <c r="X92"/>
    </row>
    <row r="93" spans="4:24" x14ac:dyDescent="0.4">
      <c r="D93" s="30">
        <v>1</v>
      </c>
      <c r="E93" s="30">
        <v>1391</v>
      </c>
      <c r="F93" s="1" t="s">
        <v>210</v>
      </c>
      <c r="G93" s="15" t="s">
        <v>254</v>
      </c>
      <c r="H93" s="51">
        <v>23.33</v>
      </c>
      <c r="T93"/>
      <c r="U93"/>
      <c r="V93"/>
      <c r="W93"/>
      <c r="X93"/>
    </row>
    <row r="94" spans="4:24" x14ac:dyDescent="0.4">
      <c r="D94" s="30">
        <v>1</v>
      </c>
      <c r="E94" s="30">
        <v>941</v>
      </c>
      <c r="F94" s="1" t="s">
        <v>212</v>
      </c>
      <c r="G94" s="15" t="s">
        <v>248</v>
      </c>
      <c r="H94" s="51">
        <v>23.34</v>
      </c>
      <c r="T94"/>
      <c r="U94"/>
      <c r="V94"/>
      <c r="W94"/>
      <c r="X94"/>
    </row>
    <row r="95" spans="4:24" x14ac:dyDescent="0.4">
      <c r="D95" s="30">
        <v>1</v>
      </c>
      <c r="E95" s="30">
        <v>855</v>
      </c>
      <c r="F95" s="1" t="s">
        <v>347</v>
      </c>
      <c r="G95" s="15" t="s">
        <v>348</v>
      </c>
      <c r="H95" s="51">
        <v>23.35</v>
      </c>
      <c r="T95"/>
      <c r="U95"/>
      <c r="V95"/>
      <c r="W95"/>
      <c r="X95"/>
    </row>
    <row r="96" spans="4:24" x14ac:dyDescent="0.4">
      <c r="D96" s="30">
        <v>1</v>
      </c>
      <c r="E96" s="30">
        <v>432</v>
      </c>
      <c r="F96" s="1" t="s">
        <v>349</v>
      </c>
      <c r="G96" s="15" t="s">
        <v>235</v>
      </c>
      <c r="H96" s="51">
        <v>23.35</v>
      </c>
      <c r="T96"/>
      <c r="U96"/>
      <c r="V96"/>
      <c r="W96"/>
      <c r="X96"/>
    </row>
    <row r="97" spans="4:24" x14ac:dyDescent="0.4">
      <c r="D97" s="30">
        <v>1</v>
      </c>
      <c r="E97" s="30">
        <v>1184</v>
      </c>
      <c r="F97" s="1" t="s">
        <v>350</v>
      </c>
      <c r="G97" s="15" t="s">
        <v>351</v>
      </c>
      <c r="H97" s="51">
        <v>23.38</v>
      </c>
      <c r="T97"/>
      <c r="U97"/>
      <c r="V97"/>
      <c r="W97"/>
      <c r="X97"/>
    </row>
    <row r="98" spans="4:24" x14ac:dyDescent="0.4">
      <c r="D98" s="30">
        <v>1</v>
      </c>
      <c r="E98" s="30">
        <v>608</v>
      </c>
      <c r="F98" s="1" t="s">
        <v>352</v>
      </c>
      <c r="G98" s="15" t="s">
        <v>353</v>
      </c>
      <c r="H98" s="51">
        <v>23.39</v>
      </c>
      <c r="T98"/>
      <c r="U98"/>
      <c r="V98"/>
      <c r="W98"/>
      <c r="X98"/>
    </row>
    <row r="99" spans="4:24" x14ac:dyDescent="0.4">
      <c r="D99" s="30">
        <v>1</v>
      </c>
      <c r="E99" s="30">
        <v>577</v>
      </c>
      <c r="F99" s="1" t="s">
        <v>354</v>
      </c>
      <c r="G99" s="15" t="s">
        <v>355</v>
      </c>
      <c r="H99" s="51">
        <v>23.41</v>
      </c>
      <c r="T99"/>
      <c r="U99"/>
      <c r="V99"/>
      <c r="W99"/>
      <c r="X99"/>
    </row>
    <row r="100" spans="4:24" x14ac:dyDescent="0.4">
      <c r="D100" s="30">
        <v>1</v>
      </c>
      <c r="E100" s="30">
        <v>1043</v>
      </c>
      <c r="F100" s="1" t="s">
        <v>356</v>
      </c>
      <c r="G100" s="15" t="s">
        <v>232</v>
      </c>
      <c r="H100" s="51">
        <v>23.41</v>
      </c>
      <c r="T100"/>
      <c r="U100"/>
      <c r="V100"/>
      <c r="W100"/>
      <c r="X100"/>
    </row>
    <row r="101" spans="4:24" x14ac:dyDescent="0.4">
      <c r="D101" s="30">
        <v>1</v>
      </c>
      <c r="E101" s="30">
        <v>692</v>
      </c>
      <c r="F101" s="1" t="s">
        <v>357</v>
      </c>
      <c r="G101" s="15" t="s">
        <v>358</v>
      </c>
      <c r="H101" s="51">
        <v>23.43</v>
      </c>
      <c r="T101"/>
      <c r="U101"/>
      <c r="V101"/>
      <c r="W101"/>
      <c r="X101"/>
    </row>
    <row r="102" spans="4:24" x14ac:dyDescent="0.4">
      <c r="D102" s="30">
        <v>1</v>
      </c>
      <c r="E102" s="30">
        <v>621</v>
      </c>
      <c r="F102" s="1" t="s">
        <v>359</v>
      </c>
      <c r="G102" s="15" t="s">
        <v>360</v>
      </c>
      <c r="H102" s="51">
        <v>23.43</v>
      </c>
      <c r="T102"/>
      <c r="U102"/>
      <c r="V102"/>
      <c r="W102"/>
      <c r="X102"/>
    </row>
    <row r="103" spans="4:24" x14ac:dyDescent="0.4">
      <c r="D103" s="30">
        <v>1</v>
      </c>
      <c r="E103" s="30">
        <v>373</v>
      </c>
      <c r="F103" s="1" t="s">
        <v>361</v>
      </c>
      <c r="G103" s="15" t="s">
        <v>362</v>
      </c>
      <c r="H103" s="51">
        <v>23.53</v>
      </c>
      <c r="T103"/>
      <c r="U103"/>
      <c r="V103"/>
      <c r="W103"/>
      <c r="X103"/>
    </row>
    <row r="104" spans="4:24" x14ac:dyDescent="0.4">
      <c r="D104" s="30">
        <v>1</v>
      </c>
      <c r="E104" s="30">
        <v>833</v>
      </c>
      <c r="F104" s="1" t="s">
        <v>363</v>
      </c>
      <c r="G104" s="15" t="s">
        <v>255</v>
      </c>
      <c r="H104" s="51">
        <v>23.58</v>
      </c>
      <c r="T104"/>
      <c r="U104"/>
      <c r="V104"/>
      <c r="W104"/>
      <c r="X104"/>
    </row>
    <row r="105" spans="4:24" x14ac:dyDescent="0.4">
      <c r="D105" s="30">
        <v>1</v>
      </c>
      <c r="E105" s="30">
        <v>879</v>
      </c>
      <c r="F105" s="1" t="s">
        <v>364</v>
      </c>
      <c r="G105" s="15" t="s">
        <v>249</v>
      </c>
      <c r="H105" s="51">
        <v>23.61</v>
      </c>
      <c r="T105"/>
      <c r="U105"/>
      <c r="V105"/>
      <c r="W105"/>
      <c r="X105"/>
    </row>
    <row r="106" spans="4:24" x14ac:dyDescent="0.4">
      <c r="D106" s="30">
        <v>1</v>
      </c>
      <c r="E106" s="30">
        <v>1180</v>
      </c>
      <c r="F106" s="1" t="s">
        <v>365</v>
      </c>
      <c r="G106" s="15" t="s">
        <v>366</v>
      </c>
      <c r="H106" s="51">
        <v>23.61</v>
      </c>
      <c r="T106"/>
      <c r="U106"/>
      <c r="V106"/>
      <c r="W106"/>
      <c r="X106"/>
    </row>
    <row r="107" spans="4:24" x14ac:dyDescent="0.4">
      <c r="D107" s="30">
        <v>1</v>
      </c>
      <c r="E107" s="30">
        <v>359</v>
      </c>
      <c r="F107" s="1" t="s">
        <v>367</v>
      </c>
      <c r="G107" s="15" t="s">
        <v>250</v>
      </c>
      <c r="H107" s="51">
        <v>23.62</v>
      </c>
      <c r="T107"/>
      <c r="U107"/>
      <c r="V107"/>
      <c r="W107"/>
      <c r="X107"/>
    </row>
    <row r="108" spans="4:24" x14ac:dyDescent="0.4">
      <c r="D108" s="30">
        <v>1</v>
      </c>
      <c r="E108" s="30">
        <v>813</v>
      </c>
      <c r="F108" s="1" t="s">
        <v>215</v>
      </c>
      <c r="G108" s="15" t="s">
        <v>256</v>
      </c>
      <c r="H108" s="51">
        <v>23.65</v>
      </c>
      <c r="T108"/>
      <c r="U108"/>
      <c r="V108"/>
      <c r="W108"/>
      <c r="X108"/>
    </row>
    <row r="109" spans="4:24" x14ac:dyDescent="0.4">
      <c r="D109" s="30">
        <v>1</v>
      </c>
      <c r="E109" s="30">
        <v>790</v>
      </c>
      <c r="F109" s="1" t="s">
        <v>368</v>
      </c>
      <c r="G109" s="15" t="s">
        <v>244</v>
      </c>
      <c r="H109" s="51">
        <v>23.67</v>
      </c>
      <c r="T109"/>
      <c r="U109"/>
      <c r="V109"/>
      <c r="W109"/>
      <c r="X109"/>
    </row>
    <row r="110" spans="4:24" x14ac:dyDescent="0.4">
      <c r="D110" s="30">
        <v>1</v>
      </c>
      <c r="E110" s="30">
        <v>1309</v>
      </c>
      <c r="F110" s="1" t="s">
        <v>369</v>
      </c>
      <c r="G110" s="15" t="s">
        <v>236</v>
      </c>
      <c r="H110" s="51">
        <v>23.69</v>
      </c>
      <c r="T110"/>
      <c r="U110"/>
      <c r="V110"/>
      <c r="W110"/>
      <c r="X110"/>
    </row>
    <row r="111" spans="4:24" x14ac:dyDescent="0.4">
      <c r="D111" s="30">
        <v>1</v>
      </c>
      <c r="E111" s="30">
        <v>1188</v>
      </c>
      <c r="F111" s="1" t="s">
        <v>370</v>
      </c>
      <c r="G111" s="15" t="s">
        <v>351</v>
      </c>
      <c r="H111" s="51">
        <v>23.75</v>
      </c>
    </row>
    <row r="112" spans="4:24" x14ac:dyDescent="0.4">
      <c r="D112" s="30">
        <v>1</v>
      </c>
      <c r="E112" s="30">
        <v>372</v>
      </c>
      <c r="F112" s="1" t="s">
        <v>371</v>
      </c>
      <c r="G112" s="15" t="s">
        <v>362</v>
      </c>
      <c r="H112" s="51">
        <v>23.98</v>
      </c>
    </row>
    <row r="113" spans="4:8" x14ac:dyDescent="0.4">
      <c r="D113" s="30">
        <v>1</v>
      </c>
      <c r="E113" s="30">
        <v>1020</v>
      </c>
      <c r="F113" s="1" t="s">
        <v>372</v>
      </c>
      <c r="G113" s="15" t="s">
        <v>373</v>
      </c>
      <c r="H113" s="51">
        <v>24.55</v>
      </c>
    </row>
    <row r="114" spans="4:8" x14ac:dyDescent="0.4">
      <c r="D114" s="30">
        <v>1</v>
      </c>
      <c r="E114" s="30">
        <v>1006</v>
      </c>
      <c r="F114" s="1" t="s">
        <v>374</v>
      </c>
      <c r="G114" s="15" t="s">
        <v>375</v>
      </c>
      <c r="H114" s="51">
        <v>24.96</v>
      </c>
    </row>
    <row r="115" spans="4:8" x14ac:dyDescent="0.4">
      <c r="D115" s="30">
        <v>1</v>
      </c>
      <c r="E115" s="30">
        <v>313</v>
      </c>
      <c r="F115" s="1" t="s">
        <v>376</v>
      </c>
      <c r="G115" s="15" t="s">
        <v>377</v>
      </c>
      <c r="H115" s="51">
        <v>25.03</v>
      </c>
    </row>
    <row r="116" spans="4:8" x14ac:dyDescent="0.4">
      <c r="D116" s="30">
        <v>1</v>
      </c>
      <c r="E116" s="30">
        <v>315</v>
      </c>
      <c r="F116" s="1" t="s">
        <v>378</v>
      </c>
      <c r="G116" s="15" t="s">
        <v>377</v>
      </c>
      <c r="H116" s="51">
        <v>25.16</v>
      </c>
    </row>
    <row r="117" spans="4:8" x14ac:dyDescent="0.4">
      <c r="D117" s="30">
        <v>1</v>
      </c>
      <c r="E117" s="30">
        <v>1240</v>
      </c>
      <c r="F117" s="1" t="s">
        <v>379</v>
      </c>
      <c r="G117" s="15" t="s">
        <v>380</v>
      </c>
      <c r="H117" s="51">
        <v>25.45</v>
      </c>
    </row>
    <row r="118" spans="4:8" x14ac:dyDescent="0.4">
      <c r="D118" s="30">
        <v>1</v>
      </c>
      <c r="E118" s="30">
        <v>1239</v>
      </c>
      <c r="F118" s="1" t="s">
        <v>381</v>
      </c>
      <c r="G118" s="15" t="s">
        <v>382</v>
      </c>
      <c r="H118" s="51">
        <v>25.53</v>
      </c>
    </row>
    <row r="119" spans="4:8" x14ac:dyDescent="0.4">
      <c r="D119" s="30">
        <v>1</v>
      </c>
      <c r="E119" s="30">
        <v>1080</v>
      </c>
      <c r="F119" s="1" t="s">
        <v>383</v>
      </c>
      <c r="G119" s="15" t="s">
        <v>384</v>
      </c>
      <c r="H119" s="51">
        <v>26.11</v>
      </c>
    </row>
    <row r="120" spans="4:8" x14ac:dyDescent="0.4">
      <c r="D120" s="30">
        <v>1</v>
      </c>
      <c r="E120" s="30">
        <v>1198</v>
      </c>
      <c r="F120" s="1" t="s">
        <v>385</v>
      </c>
      <c r="G120" s="15" t="s">
        <v>386</v>
      </c>
      <c r="H120" s="51">
        <v>26.99</v>
      </c>
    </row>
    <row r="121" spans="4:8" x14ac:dyDescent="0.4">
      <c r="D121" s="30">
        <v>1</v>
      </c>
      <c r="E121" s="30">
        <v>455</v>
      </c>
      <c r="F121" s="1" t="s">
        <v>387</v>
      </c>
      <c r="G121" s="15" t="s">
        <v>388</v>
      </c>
      <c r="H121" s="51">
        <v>28.02</v>
      </c>
    </row>
  </sheetData>
  <pageMargins left="0.7" right="0.7" top="0.75" bottom="0.75" header="0.3" footer="0.3"/>
  <pageSetup orientation="portrait" r:id="rId1"/>
  <drawing r:id="rId2"/>
  <legacyDrawing r:id="rId3"/>
  <tableParts count="3">
    <tablePart r:id="rId4"/>
    <tablePart r:id="rId5"/>
    <tablePart r:id="rId6"/>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ul2"/>
  <dimension ref="A1:AD37"/>
  <sheetViews>
    <sheetView showGridLines="0" zoomScaleNormal="100" workbookViewId="0"/>
  </sheetViews>
  <sheetFormatPr defaultColWidth="9" defaultRowHeight="16.8" x14ac:dyDescent="0.4"/>
  <cols>
    <col min="1" max="2" width="17.21875" style="7" customWidth="1"/>
    <col min="3" max="3" width="2.109375" style="1" customWidth="1"/>
    <col min="4" max="4" width="8.21875" style="1" customWidth="1"/>
    <col min="5" max="5" width="23.33203125" style="1" customWidth="1"/>
    <col min="6" max="6" width="10.21875" style="1" customWidth="1"/>
    <col min="7" max="7" width="19.88671875" style="1" customWidth="1"/>
    <col min="8" max="8" width="21.6640625" style="1" customWidth="1"/>
    <col min="9" max="10" width="16.33203125" style="1" bestFit="1" customWidth="1"/>
    <col min="11" max="11" width="3.44140625" style="1" customWidth="1"/>
    <col min="12" max="12" width="5.109375" style="60" bestFit="1" customWidth="1"/>
    <col min="13" max="29" width="11.44140625" style="62" customWidth="1"/>
    <col min="30" max="30" width="4" style="60" bestFit="1" customWidth="1"/>
    <col min="31" max="16384" width="9" style="1"/>
  </cols>
  <sheetData>
    <row r="1" spans="4:30" ht="24.6" x14ac:dyDescent="0.55000000000000004">
      <c r="L1" s="57" t="s">
        <v>159</v>
      </c>
      <c r="M1" s="58" t="str">
        <f ca="1">Controls!$C$57</f>
        <v>Vastausosio</v>
      </c>
      <c r="N1" s="59"/>
      <c r="O1" s="59"/>
      <c r="P1" s="59"/>
      <c r="Q1" s="59"/>
      <c r="R1" s="59"/>
      <c r="S1" s="59"/>
      <c r="T1" s="59"/>
      <c r="U1" s="59"/>
      <c r="V1" s="59"/>
      <c r="W1" s="59"/>
      <c r="X1" s="59"/>
      <c r="Y1" s="59"/>
      <c r="Z1" s="59"/>
      <c r="AA1" s="59"/>
      <c r="AB1" s="59"/>
      <c r="AC1" s="59"/>
      <c r="AD1" s="57" t="s">
        <v>160</v>
      </c>
    </row>
    <row r="2" spans="4:30" ht="24.6" x14ac:dyDescent="0.55000000000000004">
      <c r="D2" s="13" t="str">
        <f ca="1">Controls!$C$108</f>
        <v>Rytminen kaaviovoimistelu</v>
      </c>
      <c r="L2" s="57" t="s">
        <v>159</v>
      </c>
      <c r="M2" s="58" t="str">
        <f ca="1">Controls!$C$58</f>
        <v>Kaikkien vastausten pitää olla näiden sarakkeiden välissä. Lisää väliin sarakkeita tai muuta niiden kokoa, jos tarvitset lisää tilaa.</v>
      </c>
      <c r="N2" s="59"/>
      <c r="O2" s="59"/>
      <c r="P2" s="59"/>
      <c r="Q2" s="59"/>
      <c r="R2" s="59"/>
      <c r="S2" s="59"/>
      <c r="T2" s="59"/>
      <c r="U2" s="59"/>
      <c r="V2" s="59"/>
      <c r="W2" s="59"/>
      <c r="X2" s="59"/>
      <c r="Y2" s="59"/>
      <c r="Z2" s="59"/>
      <c r="AA2" s="59"/>
      <c r="AB2" s="59"/>
      <c r="AC2" s="59"/>
      <c r="AD2" s="57" t="s">
        <v>160</v>
      </c>
    </row>
    <row r="3" spans="4:30" x14ac:dyDescent="0.4">
      <c r="D3" s="1" t="str">
        <f ca="1">Controls!$C$109</f>
        <v>Alla oleva taulukko sisältää historiallista tietoa olympialaisista.</v>
      </c>
      <c r="M3" s="61"/>
      <c r="N3" s="61"/>
      <c r="O3" s="61"/>
      <c r="P3" s="61"/>
      <c r="Q3" s="61"/>
      <c r="R3" s="61"/>
      <c r="S3" s="61"/>
      <c r="T3" s="61"/>
      <c r="U3" s="61"/>
      <c r="V3" s="61"/>
      <c r="W3" s="61"/>
      <c r="X3" s="61"/>
      <c r="Y3" s="61"/>
      <c r="Z3" s="61"/>
      <c r="AA3" s="61"/>
      <c r="AB3" s="61"/>
      <c r="AC3" s="61"/>
    </row>
    <row r="4" spans="4:30" x14ac:dyDescent="0.4">
      <c r="D4" s="1" t="str">
        <f ca="1">Controls!$C$110</f>
        <v>Visualisoi tietoa oikealla olevaan vastausosioon niin, että se kaikkein havainnollisimmalla tavalla esittää olympialaisten muutosta vuosien varrella.</v>
      </c>
      <c r="M4" s="61"/>
      <c r="N4" s="61"/>
      <c r="O4" s="61"/>
      <c r="P4" s="61"/>
      <c r="Q4" s="61"/>
      <c r="R4" s="61"/>
      <c r="S4" s="61"/>
      <c r="T4" s="61"/>
      <c r="U4" s="61"/>
      <c r="V4" s="61"/>
      <c r="W4" s="61"/>
      <c r="X4" s="61"/>
      <c r="Y4" s="61"/>
      <c r="Z4" s="61"/>
      <c r="AA4" s="61"/>
      <c r="AB4" s="61"/>
      <c r="AC4" s="61"/>
    </row>
    <row r="5" spans="4:30" x14ac:dyDescent="0.4">
      <c r="D5" s="1" t="str">
        <f ca="1">Controls!$C$111</f>
        <v>Visualisointisi arvostellaan sen perusteella, kuinka hyvin se kuvaa annettua tietoa ja miten näyttävä se on.</v>
      </c>
      <c r="M5" s="61"/>
      <c r="N5" s="61"/>
      <c r="O5" s="61"/>
      <c r="P5" s="61"/>
      <c r="Q5" s="61"/>
      <c r="R5" s="61"/>
      <c r="S5" s="61"/>
      <c r="T5" s="61"/>
      <c r="U5" s="61"/>
      <c r="V5" s="61"/>
      <c r="W5" s="61"/>
      <c r="X5" s="61"/>
      <c r="Y5" s="61"/>
      <c r="Z5" s="61"/>
      <c r="AA5" s="61"/>
      <c r="AB5" s="61"/>
      <c r="AC5" s="61"/>
    </row>
    <row r="6" spans="4:30" x14ac:dyDescent="0.4">
      <c r="D6" s="1" t="str">
        <f ca="1">Controls!$C$112</f>
        <v>Muista tallentaa kaaviosi kuva ja ladata se Excel-yhteisön sivulle.</v>
      </c>
    </row>
    <row r="7" spans="4:30" x14ac:dyDescent="0.4">
      <c r="D7" s="1" t="str">
        <f ca="1">Controls!$C$113</f>
        <v>Yksityiskohtaiset ohjeet kuvan julkaisemiseksi löydät tämän työkirjan taulukosta "04".</v>
      </c>
    </row>
    <row r="9" spans="4:30" x14ac:dyDescent="0.4">
      <c r="D9" s="44" t="str">
        <f ca="1">Controls!$C$114</f>
        <v>Vuoden</v>
      </c>
      <c r="E9" s="41" t="str">
        <f ca="1">Controls!$C$115</f>
        <v>Osallistuvat maat</v>
      </c>
      <c r="F9" s="41" t="str">
        <f ca="1">Controls!$C$116</f>
        <v>Tapahtumat</v>
      </c>
      <c r="G9" s="41" t="str">
        <f ca="1">Controls!$C$117</f>
        <v>Kilpailijat (miehet)</v>
      </c>
      <c r="H9" s="42" t="str">
        <f ca="1">Controls!$C$118</f>
        <v>Kilpailijat (naiset)</v>
      </c>
    </row>
    <row r="10" spans="4:30" x14ac:dyDescent="0.4">
      <c r="D10" s="43" t="s">
        <v>48</v>
      </c>
      <c r="E10" s="43" t="s">
        <v>51</v>
      </c>
      <c r="F10" s="43" t="s">
        <v>50</v>
      </c>
      <c r="G10" s="43" t="s">
        <v>52</v>
      </c>
      <c r="H10" s="43" t="s">
        <v>53</v>
      </c>
      <c r="J10"/>
      <c r="K10"/>
    </row>
    <row r="11" spans="4:30" x14ac:dyDescent="0.4">
      <c r="D11" s="30">
        <v>1896</v>
      </c>
      <c r="E11" s="30">
        <v>14</v>
      </c>
      <c r="F11" s="30">
        <v>43</v>
      </c>
      <c r="G11" s="30">
        <v>241</v>
      </c>
      <c r="H11" s="30">
        <v>0</v>
      </c>
      <c r="J11"/>
      <c r="K11"/>
    </row>
    <row r="12" spans="4:30" x14ac:dyDescent="0.4">
      <c r="D12" s="30">
        <v>1900</v>
      </c>
      <c r="E12" s="30">
        <v>24</v>
      </c>
      <c r="F12" s="30">
        <v>85</v>
      </c>
      <c r="G12" s="30">
        <v>975</v>
      </c>
      <c r="H12" s="30">
        <v>22</v>
      </c>
      <c r="J12"/>
      <c r="K12"/>
    </row>
    <row r="13" spans="4:30" x14ac:dyDescent="0.4">
      <c r="D13" s="30">
        <v>1904</v>
      </c>
      <c r="E13" s="30">
        <v>12</v>
      </c>
      <c r="F13" s="30">
        <v>94</v>
      </c>
      <c r="G13" s="30">
        <v>645</v>
      </c>
      <c r="H13" s="30">
        <v>6</v>
      </c>
      <c r="J13"/>
      <c r="K13"/>
    </row>
    <row r="14" spans="4:30" x14ac:dyDescent="0.4">
      <c r="D14" s="30">
        <v>1908</v>
      </c>
      <c r="E14" s="30">
        <v>22</v>
      </c>
      <c r="F14" s="30">
        <v>110</v>
      </c>
      <c r="G14" s="30">
        <v>1971</v>
      </c>
      <c r="H14" s="30">
        <v>37</v>
      </c>
      <c r="J14"/>
      <c r="K14"/>
    </row>
    <row r="15" spans="4:30" x14ac:dyDescent="0.4">
      <c r="D15" s="30">
        <v>1912</v>
      </c>
      <c r="E15" s="30">
        <v>28</v>
      </c>
      <c r="F15" s="30">
        <v>102</v>
      </c>
      <c r="G15" s="30">
        <v>2359</v>
      </c>
      <c r="H15" s="30">
        <v>48</v>
      </c>
      <c r="J15"/>
      <c r="K15"/>
    </row>
    <row r="16" spans="4:30" x14ac:dyDescent="0.4">
      <c r="D16" s="30">
        <v>1920</v>
      </c>
      <c r="E16" s="30">
        <v>29</v>
      </c>
      <c r="F16" s="30">
        <v>156</v>
      </c>
      <c r="G16" s="30">
        <v>2561</v>
      </c>
      <c r="H16" s="30">
        <v>65</v>
      </c>
      <c r="J16"/>
      <c r="K16"/>
    </row>
    <row r="17" spans="4:11" x14ac:dyDescent="0.4">
      <c r="D17" s="30">
        <v>1924</v>
      </c>
      <c r="E17" s="30">
        <v>44</v>
      </c>
      <c r="F17" s="30">
        <v>126</v>
      </c>
      <c r="G17" s="30">
        <v>2954</v>
      </c>
      <c r="H17" s="30">
        <v>135</v>
      </c>
      <c r="J17"/>
      <c r="K17"/>
    </row>
    <row r="18" spans="4:11" x14ac:dyDescent="0.4">
      <c r="D18" s="30">
        <v>1928</v>
      </c>
      <c r="E18" s="30">
        <v>46</v>
      </c>
      <c r="F18" s="30">
        <v>109</v>
      </c>
      <c r="G18" s="30">
        <v>2606</v>
      </c>
      <c r="H18" s="30">
        <v>277</v>
      </c>
      <c r="J18"/>
      <c r="K18"/>
    </row>
    <row r="19" spans="4:11" x14ac:dyDescent="0.4">
      <c r="D19" s="30">
        <v>1932</v>
      </c>
      <c r="E19" s="30">
        <v>37</v>
      </c>
      <c r="F19" s="30">
        <v>117</v>
      </c>
      <c r="G19" s="30">
        <v>1206</v>
      </c>
      <c r="H19" s="30">
        <v>126</v>
      </c>
      <c r="J19"/>
      <c r="K19"/>
    </row>
    <row r="20" spans="4:11" x14ac:dyDescent="0.4">
      <c r="D20" s="30">
        <v>1936</v>
      </c>
      <c r="E20" s="30">
        <v>49</v>
      </c>
      <c r="F20" s="30">
        <v>129</v>
      </c>
      <c r="G20" s="30">
        <v>3632</v>
      </c>
      <c r="H20" s="30">
        <v>331</v>
      </c>
      <c r="J20"/>
      <c r="K20"/>
    </row>
    <row r="21" spans="4:11" x14ac:dyDescent="0.4">
      <c r="D21" s="30">
        <v>1948</v>
      </c>
      <c r="E21" s="30">
        <v>59</v>
      </c>
      <c r="F21" s="30">
        <v>136</v>
      </c>
      <c r="G21" s="30">
        <v>3714</v>
      </c>
      <c r="H21" s="30">
        <v>390</v>
      </c>
      <c r="J21"/>
      <c r="K21"/>
    </row>
    <row r="22" spans="4:11" x14ac:dyDescent="0.4">
      <c r="D22" s="30">
        <v>1952</v>
      </c>
      <c r="E22" s="30">
        <v>69</v>
      </c>
      <c r="F22" s="30">
        <v>149</v>
      </c>
      <c r="G22" s="30">
        <v>4436</v>
      </c>
      <c r="H22" s="30">
        <v>519</v>
      </c>
      <c r="J22"/>
      <c r="K22"/>
    </row>
    <row r="23" spans="4:11" x14ac:dyDescent="0.4">
      <c r="D23" s="30">
        <v>1956</v>
      </c>
      <c r="E23" s="30">
        <v>72</v>
      </c>
      <c r="F23" s="30">
        <v>151</v>
      </c>
      <c r="G23" s="30">
        <v>2938</v>
      </c>
      <c r="H23" s="30">
        <v>376</v>
      </c>
    </row>
    <row r="24" spans="4:11" x14ac:dyDescent="0.4">
      <c r="D24" s="30">
        <v>1960</v>
      </c>
      <c r="E24" s="30">
        <v>83</v>
      </c>
      <c r="F24" s="30">
        <v>150</v>
      </c>
      <c r="G24" s="30">
        <v>4727</v>
      </c>
      <c r="H24" s="30">
        <v>611</v>
      </c>
    </row>
    <row r="25" spans="4:11" x14ac:dyDescent="0.4">
      <c r="D25" s="30">
        <v>1964</v>
      </c>
      <c r="E25" s="30">
        <v>93</v>
      </c>
      <c r="F25" s="30">
        <v>163</v>
      </c>
      <c r="G25" s="30">
        <v>4473</v>
      </c>
      <c r="H25" s="30">
        <v>678</v>
      </c>
    </row>
    <row r="26" spans="4:11" x14ac:dyDescent="0.4">
      <c r="D26" s="30">
        <v>1968</v>
      </c>
      <c r="E26" s="30">
        <v>112</v>
      </c>
      <c r="F26" s="30">
        <v>172</v>
      </c>
      <c r="G26" s="30">
        <v>4735</v>
      </c>
      <c r="H26" s="30">
        <v>781</v>
      </c>
    </row>
    <row r="27" spans="4:11" x14ac:dyDescent="0.4">
      <c r="D27" s="30">
        <v>1972</v>
      </c>
      <c r="E27" s="30">
        <v>121</v>
      </c>
      <c r="F27" s="30">
        <v>195</v>
      </c>
      <c r="G27" s="30">
        <v>6075</v>
      </c>
      <c r="H27" s="30">
        <v>1059</v>
      </c>
    </row>
    <row r="28" spans="4:11" x14ac:dyDescent="0.4">
      <c r="D28" s="30">
        <v>1976</v>
      </c>
      <c r="E28" s="30">
        <v>92</v>
      </c>
      <c r="F28" s="30">
        <v>198</v>
      </c>
      <c r="G28" s="30">
        <v>4824</v>
      </c>
      <c r="H28" s="30">
        <v>1260</v>
      </c>
    </row>
    <row r="29" spans="4:11" x14ac:dyDescent="0.4">
      <c r="D29" s="30">
        <v>1980</v>
      </c>
      <c r="E29" s="30">
        <v>80</v>
      </c>
      <c r="F29" s="30">
        <v>203</v>
      </c>
      <c r="G29" s="30">
        <v>4064</v>
      </c>
      <c r="H29" s="30">
        <v>1115</v>
      </c>
    </row>
    <row r="30" spans="4:11" x14ac:dyDescent="0.4">
      <c r="D30" s="30">
        <v>1984</v>
      </c>
      <c r="E30" s="30">
        <v>140</v>
      </c>
      <c r="F30" s="30">
        <v>221</v>
      </c>
      <c r="G30" s="30">
        <v>5263</v>
      </c>
      <c r="H30" s="30">
        <v>1566</v>
      </c>
    </row>
    <row r="31" spans="4:11" x14ac:dyDescent="0.4">
      <c r="D31" s="30">
        <v>1988</v>
      </c>
      <c r="E31" s="30">
        <v>159</v>
      </c>
      <c r="F31" s="30">
        <v>237</v>
      </c>
      <c r="G31" s="30">
        <v>6197</v>
      </c>
      <c r="H31" s="30">
        <v>2194</v>
      </c>
    </row>
    <row r="32" spans="4:11" x14ac:dyDescent="0.4">
      <c r="D32" s="30">
        <v>1992</v>
      </c>
      <c r="E32" s="30">
        <v>169</v>
      </c>
      <c r="F32" s="30">
        <v>257</v>
      </c>
      <c r="G32" s="30">
        <v>6652</v>
      </c>
      <c r="H32" s="30">
        <v>2704</v>
      </c>
    </row>
    <row r="33" spans="4:8" x14ac:dyDescent="0.4">
      <c r="D33" s="30">
        <v>1996</v>
      </c>
      <c r="E33" s="30">
        <v>197</v>
      </c>
      <c r="F33" s="30">
        <v>271</v>
      </c>
      <c r="G33" s="30">
        <v>6806</v>
      </c>
      <c r="H33" s="30">
        <v>3512</v>
      </c>
    </row>
    <row r="34" spans="4:8" x14ac:dyDescent="0.4">
      <c r="D34" s="30">
        <v>2000</v>
      </c>
      <c r="E34" s="30">
        <v>199</v>
      </c>
      <c r="F34" s="30">
        <v>300</v>
      </c>
      <c r="G34" s="30">
        <v>6582</v>
      </c>
      <c r="H34" s="30">
        <v>4069</v>
      </c>
    </row>
    <row r="35" spans="4:8" x14ac:dyDescent="0.4">
      <c r="D35" s="30">
        <v>2004</v>
      </c>
      <c r="E35" s="30">
        <v>201</v>
      </c>
      <c r="F35" s="30">
        <v>301</v>
      </c>
      <c r="G35" s="30">
        <v>6296</v>
      </c>
      <c r="H35" s="30">
        <v>4329</v>
      </c>
    </row>
    <row r="36" spans="4:8" x14ac:dyDescent="0.4">
      <c r="D36" s="30">
        <v>2008</v>
      </c>
      <c r="E36" s="30">
        <v>204</v>
      </c>
      <c r="F36" s="30">
        <v>302</v>
      </c>
      <c r="G36" s="30">
        <v>6305</v>
      </c>
      <c r="H36" s="30">
        <v>4637</v>
      </c>
    </row>
    <row r="37" spans="4:8" x14ac:dyDescent="0.4">
      <c r="D37" s="30">
        <v>2012</v>
      </c>
      <c r="E37" s="30">
        <v>204</v>
      </c>
      <c r="F37" s="30">
        <v>302</v>
      </c>
      <c r="G37" s="30">
        <v>5992</v>
      </c>
      <c r="H37" s="30">
        <v>4776</v>
      </c>
    </row>
  </sheetData>
  <sheetProtection algorithmName="SHA-512" hashValue="zqSlF3duZANUAj1Gryv21knjDN5bf8FRCkUaBV43pvbBmT4/Qfe+GgwHH3hZ4+7J7N8oTKIqV9udM+x1Meubsg==" saltValue="re0Uz9aBptkYalRNvctBrw==" spinCount="100000" sheet="1" formatCells="0" formatColumns="0" formatRows="0" insertColumns="0" insertRows="0" insertHyperlinks="0" sort="0" autoFilter="0" pivotTables="0"/>
  <pageMargins left="0.7" right="0.7" top="0.75" bottom="0.75" header="0.3" footer="0.3"/>
  <pageSetup orientation="portrait" horizontalDpi="0" verticalDpi="0"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ul3"/>
  <dimension ref="A1:AG95"/>
  <sheetViews>
    <sheetView showGridLines="0" zoomScaleNormal="100" workbookViewId="0"/>
  </sheetViews>
  <sheetFormatPr defaultColWidth="9" defaultRowHeight="16.8" x14ac:dyDescent="0.4"/>
  <cols>
    <col min="1" max="2" width="17.21875" style="8" customWidth="1"/>
    <col min="3" max="4" width="2.109375" style="1" customWidth="1"/>
    <col min="5" max="5" width="31.109375" style="1" customWidth="1"/>
    <col min="6" max="6" width="8.109375" style="1" bestFit="1" customWidth="1"/>
    <col min="7" max="8" width="9.77734375" style="1" customWidth="1"/>
    <col min="9" max="10" width="10.109375" style="1" customWidth="1"/>
    <col min="11" max="11" width="9" style="1"/>
    <col min="12" max="12" width="16" customWidth="1"/>
    <col min="13" max="13" width="8.88671875"/>
    <col min="14" max="14" width="3.44140625" style="1" customWidth="1"/>
    <col min="15" max="15" width="5.109375" style="60" bestFit="1" customWidth="1"/>
    <col min="16" max="16" width="11.44140625" style="62" customWidth="1"/>
    <col min="17" max="17" width="16.44140625" style="62" customWidth="1"/>
    <col min="18" max="18" width="17.77734375" style="62" customWidth="1"/>
    <col min="19" max="32" width="11.44140625" style="62" customWidth="1"/>
    <col min="33" max="33" width="4" style="60" bestFit="1" customWidth="1"/>
    <col min="34" max="16384" width="9" style="1"/>
  </cols>
  <sheetData>
    <row r="1" spans="2:33" ht="24.6" x14ac:dyDescent="0.55000000000000004">
      <c r="O1" s="57" t="s">
        <v>159</v>
      </c>
      <c r="P1" s="58" t="str">
        <f ca="1">Controls!$C$59</f>
        <v>Työtila</v>
      </c>
      <c r="Q1" s="59"/>
      <c r="R1" s="59"/>
      <c r="S1" s="59"/>
      <c r="T1" s="59"/>
      <c r="U1" s="59"/>
      <c r="V1" s="59"/>
      <c r="W1" s="59"/>
      <c r="X1" s="59"/>
      <c r="Y1" s="59"/>
      <c r="Z1" s="59"/>
      <c r="AA1" s="59"/>
      <c r="AB1" s="59"/>
      <c r="AC1" s="59"/>
      <c r="AD1" s="59"/>
      <c r="AE1" s="59"/>
      <c r="AF1" s="59"/>
      <c r="AG1" s="57" t="s">
        <v>160</v>
      </c>
    </row>
    <row r="2" spans="2:33" ht="39.6" x14ac:dyDescent="0.8">
      <c r="B2" s="9"/>
      <c r="D2" s="13" t="str">
        <f ca="1">Controls!$C$121</f>
        <v>Kaavapaini</v>
      </c>
      <c r="O2" s="57" t="s">
        <v>159</v>
      </c>
      <c r="P2" s="58" t="str">
        <f ca="1">Controls!$C$60</f>
        <v>Käytä tätä tilaa mahdollisiin lisälaskelmiin. Lisää väliin sarakkeita tai muuta niiden kokoa, jos tarvitset lisää tilaa.</v>
      </c>
      <c r="Q2" s="59"/>
      <c r="R2" s="59"/>
      <c r="S2" s="59"/>
      <c r="T2" s="59"/>
      <c r="U2" s="59"/>
      <c r="V2" s="59"/>
      <c r="W2" s="59"/>
      <c r="X2" s="59"/>
      <c r="Y2" s="59"/>
      <c r="Z2" s="59"/>
      <c r="AA2" s="59"/>
      <c r="AB2" s="59"/>
      <c r="AC2" s="59"/>
      <c r="AD2" s="59"/>
      <c r="AE2" s="59"/>
      <c r="AF2" s="59"/>
      <c r="AG2" s="57" t="s">
        <v>160</v>
      </c>
    </row>
    <row r="3" spans="2:33" x14ac:dyDescent="0.4">
      <c r="D3" s="1" t="str">
        <f ca="1">Controls!$C$122</f>
        <v>Vastaa seuraavaiin kysymyksiin käyttämällä alla olevaa tietoa.</v>
      </c>
      <c r="P3" s="61"/>
      <c r="Q3" s="61"/>
      <c r="R3" s="61"/>
      <c r="S3" s="61"/>
      <c r="T3" s="61"/>
      <c r="U3" s="61"/>
      <c r="V3" s="61"/>
      <c r="W3" s="61"/>
      <c r="X3" s="61"/>
      <c r="Y3" s="61"/>
      <c r="Z3" s="61"/>
      <c r="AA3" s="61"/>
      <c r="AB3" s="61"/>
      <c r="AC3" s="61"/>
      <c r="AD3" s="61"/>
      <c r="AE3" s="61"/>
      <c r="AF3" s="61"/>
    </row>
    <row r="4" spans="2:33" x14ac:dyDescent="0.4">
      <c r="D4" s="1" t="str">
        <f ca="1">Controls!$C$123</f>
        <v>Käytä kaavoja, jotta vastauksesi päivittyy automaattisesti mikäli tiedot muuttuvat.</v>
      </c>
      <c r="P4" s="61"/>
      <c r="Q4" s="61"/>
      <c r="R4" s="61"/>
      <c r="S4" s="61"/>
      <c r="T4" s="61"/>
      <c r="U4" s="61"/>
      <c r="V4" s="61"/>
      <c r="W4" s="61"/>
      <c r="X4" s="61"/>
      <c r="Y4" s="61"/>
      <c r="Z4" s="61"/>
      <c r="AA4" s="61"/>
      <c r="AB4" s="61"/>
      <c r="AC4" s="61"/>
      <c r="AD4" s="61"/>
      <c r="AE4" s="61"/>
      <c r="AF4" s="61"/>
    </row>
    <row r="5" spans="2:33" x14ac:dyDescent="0.4">
      <c r="D5" s="1" t="str">
        <f ca="1">Controls!$C$124</f>
        <v>Voit käyttää oikealla olevaa Työtilaa mahdollisiin vastaustasi tukeviin laskelmiin.</v>
      </c>
      <c r="P5" s="61"/>
      <c r="Q5" s="61"/>
      <c r="R5" s="61"/>
      <c r="S5" s="61"/>
      <c r="T5" s="61"/>
      <c r="U5" s="61"/>
      <c r="V5" s="61"/>
      <c r="W5" s="61"/>
      <c r="X5" s="61"/>
      <c r="Y5" s="61"/>
      <c r="Z5" s="61"/>
      <c r="AA5" s="61"/>
      <c r="AB5" s="61"/>
      <c r="AC5" s="61"/>
      <c r="AD5" s="61"/>
      <c r="AE5" s="61"/>
      <c r="AF5" s="61"/>
    </row>
    <row r="6" spans="2:33" x14ac:dyDescent="0.4">
      <c r="D6" s="1" t="str">
        <f ca="1">Controls!$C$125</f>
        <v>Vastaustesi kaavat voivat viitata Työtilan laskelmiin.</v>
      </c>
      <c r="Q6" s="71" t="s">
        <v>1208</v>
      </c>
    </row>
    <row r="7" spans="2:33" x14ac:dyDescent="0.4">
      <c r="D7" s="1" t="str">
        <f ca="1">Controls!$C$126</f>
        <v>Vastauksesi arvostellaan sen mukaan, kuinka täsmällisesti ne vastaavat annettuihin kysymyksiin vaikka tiedot muuttuisivat.</v>
      </c>
    </row>
    <row r="8" spans="2:33" x14ac:dyDescent="0.4">
      <c r="D8" s="1" t="str">
        <f ca="1">Controls!$C$127</f>
        <v>Saat enemmän pisteitä käyttämällä vähemmän funktioita ja matemaattisia operaattoreita, joten ole mahdollisimman luova vastatessasi!</v>
      </c>
    </row>
    <row r="9" spans="2:33" x14ac:dyDescent="0.4">
      <c r="Q9" s="71" t="s">
        <v>1203</v>
      </c>
    </row>
    <row r="10" spans="2:33" ht="24.6" x14ac:dyDescent="0.55000000000000004">
      <c r="D10" s="13" t="str">
        <f ca="1">Controls!$C$128</f>
        <v>Kysymykset</v>
      </c>
      <c r="L10" s="31" t="str">
        <f ca="1">Controls!$C$129</f>
        <v>Answer</v>
      </c>
      <c r="Q10" s="72" t="s">
        <v>1204</v>
      </c>
      <c r="R10" s="72" t="s">
        <v>1205</v>
      </c>
      <c r="S10" s="72" t="s">
        <v>1206</v>
      </c>
    </row>
    <row r="11" spans="2:33" x14ac:dyDescent="0.4">
      <c r="D11" s="1">
        <v>1</v>
      </c>
      <c r="E11" s="1" t="str">
        <f ca="1">Controls!$C$130</f>
        <v>Mikä oli kaikkien kilpailun erien loppuaikojen keskiarvo?</v>
      </c>
      <c r="L11" s="73">
        <f>AVERAGE( H20:J95 )</f>
        <v>20.502222222222226</v>
      </c>
      <c r="Q11" s="74">
        <f>SUM( H20:J95 )</f>
        <v>2214.2400000000002</v>
      </c>
      <c r="R11" s="62">
        <f>COUNT( H20:J95 )</f>
        <v>108</v>
      </c>
      <c r="S11" s="74">
        <f>Q11 / R11</f>
        <v>20.502222222222226</v>
      </c>
    </row>
    <row r="12" spans="2:33" x14ac:dyDescent="0.4">
      <c r="D12" s="1">
        <v>2</v>
      </c>
      <c r="E12" s="1" t="str">
        <f ca="1">Controls!$C$131</f>
        <v>Mikä oli nuorimman kilpailijan ikä?</v>
      </c>
      <c r="L12" s="73">
        <f>MIN( G20:G95 )</f>
        <v>18.28</v>
      </c>
    </row>
    <row r="13" spans="2:33" x14ac:dyDescent="0.4">
      <c r="D13" s="1">
        <v>3</v>
      </c>
      <c r="E13" s="1" t="str">
        <f ca="1">Controls!$C$132</f>
        <v>Kuinka moni kilpailijoista oli 25-vuotias tai nuorempi?</v>
      </c>
      <c r="L13" s="64">
        <f>COUNTIFS( G20:G95, "&lt;=25" )</f>
        <v>33</v>
      </c>
      <c r="Z13" s="62" t="s">
        <v>1229</v>
      </c>
    </row>
    <row r="14" spans="2:33" x14ac:dyDescent="0.4">
      <c r="D14" s="1">
        <v>4</v>
      </c>
      <c r="E14" s="1" t="str">
        <f ca="1">Controls!$C$133</f>
        <v>Mikä oli kaikkein nopein loppuaika (missä tahansa erässä) alle 25-vuotialle kilpailijalle?</v>
      </c>
      <c r="L14" s="73">
        <f>MIN( U20:W20 )</f>
        <v>19.8</v>
      </c>
      <c r="Z14" s="80" t="s">
        <v>1228</v>
      </c>
    </row>
    <row r="15" spans="2:33" x14ac:dyDescent="0.4">
      <c r="D15" s="1">
        <v>5</v>
      </c>
      <c r="E15" s="1" t="str">
        <f ca="1">Controls!$C$134</f>
        <v>Kuinka monta eri maata osallistui kilpailuun?</v>
      </c>
      <c r="L15" s="64">
        <f>SUMPRODUCT( 1 / COUNTIF( F20:F95, F20:F95 ) )</f>
        <v>48</v>
      </c>
      <c r="Q15" s="71" t="s">
        <v>1207</v>
      </c>
    </row>
    <row r="16" spans="2:33" x14ac:dyDescent="0.4">
      <c r="S16" s="71" t="s">
        <v>1211</v>
      </c>
      <c r="Z16" s="71" t="s">
        <v>1226</v>
      </c>
    </row>
    <row r="17" spans="2:26" x14ac:dyDescent="0.4">
      <c r="N17"/>
      <c r="Q17" s="72" t="s">
        <v>1210</v>
      </c>
      <c r="S17" s="72" t="s">
        <v>1212</v>
      </c>
      <c r="U17" s="71" t="s">
        <v>1214</v>
      </c>
    </row>
    <row r="18" spans="2:26" x14ac:dyDescent="0.4">
      <c r="E18" s="7"/>
      <c r="F18" s="7"/>
      <c r="G18" s="7"/>
      <c r="H18" s="32" t="str">
        <f ca="1">Controls!$C$135</f>
        <v>Loppuaika (s)</v>
      </c>
      <c r="I18" s="32"/>
      <c r="J18" s="32"/>
      <c r="N18"/>
      <c r="Q18" s="62">
        <f>SUM( Q20:Q95 )</f>
        <v>33</v>
      </c>
      <c r="S18" s="62">
        <f>MIN( S20:S95 )</f>
        <v>19.8</v>
      </c>
      <c r="U18" s="71" t="s">
        <v>1216</v>
      </c>
      <c r="Z18" s="62">
        <f>SUM( Z20:Z95 )</f>
        <v>48</v>
      </c>
    </row>
    <row r="19" spans="2:26" x14ac:dyDescent="0.4">
      <c r="E19" s="33" t="str">
        <f ca="1">Controls!$C$136</f>
        <v>Nimi</v>
      </c>
      <c r="F19" s="34" t="str">
        <f ca="1">Controls!$C$137</f>
        <v>Maa</v>
      </c>
      <c r="G19" s="35" t="str">
        <f ca="1">Controls!$C$138</f>
        <v>Ikä</v>
      </c>
      <c r="H19" s="35" t="str">
        <f ca="1">Controls!$C$139</f>
        <v>Erä 1</v>
      </c>
      <c r="I19" s="35" t="str">
        <f ca="1">Controls!$C$140</f>
        <v>Erä 2</v>
      </c>
      <c r="J19" s="36" t="str">
        <f ca="1">Controls!$C$141</f>
        <v>Erä 3</v>
      </c>
      <c r="N19"/>
      <c r="Q19" s="72" t="s">
        <v>1209</v>
      </c>
      <c r="S19" s="72" t="s">
        <v>1213</v>
      </c>
      <c r="U19" s="72" t="s">
        <v>1215</v>
      </c>
      <c r="V19" s="72" t="s">
        <v>738</v>
      </c>
      <c r="W19" s="72" t="s">
        <v>739</v>
      </c>
      <c r="Z19" s="71" t="s">
        <v>1227</v>
      </c>
    </row>
    <row r="20" spans="2:26" x14ac:dyDescent="0.4">
      <c r="E20" s="37" t="s">
        <v>425</v>
      </c>
      <c r="F20" s="38" t="s">
        <v>226</v>
      </c>
      <c r="G20" s="45">
        <v>30.01</v>
      </c>
      <c r="H20" s="45">
        <v>20.28</v>
      </c>
      <c r="I20" s="45">
        <v>19.78</v>
      </c>
      <c r="J20" s="46">
        <v>19.78</v>
      </c>
      <c r="Q20" s="62">
        <f>IF(G20&lt;=25, 1, 0)</f>
        <v>0</v>
      </c>
      <c r="S20" s="62" t="str">
        <f>IF(G20&lt;25, MIN(H20:J20), "")</f>
        <v/>
      </c>
      <c r="U20" s="62">
        <f>_xlfn.MINIFS(H20:H95, $G20:$G95, "&lt;25")</f>
        <v>20.09</v>
      </c>
      <c r="V20" s="62">
        <f>_xlfn.MINIFS(I20:I95, $G20:$G95, "&lt;25")</f>
        <v>19.8</v>
      </c>
      <c r="W20" s="62">
        <f>_xlfn.MINIFS(J20:J95, $G20:$G95, "&lt;25")</f>
        <v>20.02</v>
      </c>
      <c r="Z20" s="62">
        <f>1/COUNTIF( $F$20:$F$95, F20)</f>
        <v>0.33333333333333331</v>
      </c>
    </row>
    <row r="21" spans="2:26" x14ac:dyDescent="0.4">
      <c r="E21" s="39" t="s">
        <v>426</v>
      </c>
      <c r="F21" s="40" t="s">
        <v>241</v>
      </c>
      <c r="G21" s="47">
        <v>21.79</v>
      </c>
      <c r="H21" s="47">
        <v>20.09</v>
      </c>
      <c r="I21" s="47">
        <v>19.8</v>
      </c>
      <c r="J21" s="48">
        <v>20.02</v>
      </c>
      <c r="Q21" s="62">
        <f t="shared" ref="Q21:Q84" si="0">IF(G21&lt;=25, 1, 0)</f>
        <v>1</v>
      </c>
      <c r="S21" s="62">
        <f t="shared" ref="S21:S84" si="1">IF(G21&lt;25, MIN(H21:J21), "")</f>
        <v>19.8</v>
      </c>
      <c r="Z21" s="62">
        <f t="shared" ref="Z21:Z84" si="2">1/COUNTIF( $F$20:$F$95, F21)</f>
        <v>0.33333333333333331</v>
      </c>
    </row>
    <row r="22" spans="2:26" x14ac:dyDescent="0.4">
      <c r="E22" s="37" t="s">
        <v>427</v>
      </c>
      <c r="F22" s="38" t="s">
        <v>428</v>
      </c>
      <c r="G22" s="45">
        <v>26.21</v>
      </c>
      <c r="H22" s="45">
        <v>20.28</v>
      </c>
      <c r="I22" s="45">
        <v>20.010000000000002</v>
      </c>
      <c r="J22" s="46">
        <v>20.12</v>
      </c>
      <c r="Q22" s="62">
        <f t="shared" si="0"/>
        <v>0</v>
      </c>
      <c r="S22" s="62" t="str">
        <f t="shared" si="1"/>
        <v/>
      </c>
      <c r="Z22" s="62">
        <f t="shared" si="2"/>
        <v>1</v>
      </c>
    </row>
    <row r="23" spans="2:26" x14ac:dyDescent="0.4">
      <c r="E23" s="39" t="s">
        <v>429</v>
      </c>
      <c r="F23" s="40" t="s">
        <v>229</v>
      </c>
      <c r="G23" s="47">
        <v>22.88</v>
      </c>
      <c r="H23" s="47">
        <v>20.2</v>
      </c>
      <c r="I23" s="47">
        <v>20.079999999999998</v>
      </c>
      <c r="J23" s="48">
        <v>20.12</v>
      </c>
      <c r="Q23" s="62">
        <f t="shared" si="0"/>
        <v>1</v>
      </c>
      <c r="S23" s="62">
        <f t="shared" si="1"/>
        <v>20.079999999999998</v>
      </c>
      <c r="Z23" s="62">
        <f t="shared" si="2"/>
        <v>0.33333333333333331</v>
      </c>
    </row>
    <row r="24" spans="2:26" x14ac:dyDescent="0.4">
      <c r="E24" s="37" t="s">
        <v>430</v>
      </c>
      <c r="F24" s="38" t="s">
        <v>232</v>
      </c>
      <c r="G24" s="45">
        <v>32.15</v>
      </c>
      <c r="H24" s="45">
        <v>20.29</v>
      </c>
      <c r="I24" s="45">
        <v>20.100000000000001</v>
      </c>
      <c r="J24" s="46">
        <v>20.13</v>
      </c>
      <c r="Q24" s="62">
        <f t="shared" si="0"/>
        <v>0</v>
      </c>
      <c r="S24" s="62" t="str">
        <f t="shared" si="1"/>
        <v/>
      </c>
      <c r="Z24" s="62">
        <f t="shared" si="2"/>
        <v>0.5</v>
      </c>
    </row>
    <row r="25" spans="2:26" ht="39.6" x14ac:dyDescent="0.8">
      <c r="B25" s="11"/>
      <c r="E25" s="39" t="s">
        <v>431</v>
      </c>
      <c r="F25" s="40" t="s">
        <v>230</v>
      </c>
      <c r="G25" s="47">
        <v>30.16</v>
      </c>
      <c r="H25" s="47">
        <v>20.149999999999999</v>
      </c>
      <c r="I25" s="47">
        <v>19.940000000000001</v>
      </c>
      <c r="J25" s="48">
        <v>20.190000000000001</v>
      </c>
      <c r="Q25" s="62">
        <f t="shared" si="0"/>
        <v>0</v>
      </c>
      <c r="S25" s="62" t="str">
        <f t="shared" si="1"/>
        <v/>
      </c>
      <c r="Z25" s="62">
        <f t="shared" si="2"/>
        <v>0.33333333333333331</v>
      </c>
    </row>
    <row r="26" spans="2:26" x14ac:dyDescent="0.4">
      <c r="E26" s="37" t="s">
        <v>432</v>
      </c>
      <c r="F26" s="38" t="s">
        <v>433</v>
      </c>
      <c r="G26" s="45">
        <v>26.71</v>
      </c>
      <c r="H26" s="45">
        <v>20.190000000000001</v>
      </c>
      <c r="I26" s="45">
        <v>20.07</v>
      </c>
      <c r="J26" s="46">
        <v>20.23</v>
      </c>
      <c r="Q26" s="62">
        <f t="shared" si="0"/>
        <v>0</v>
      </c>
      <c r="S26" s="62" t="str">
        <f t="shared" si="1"/>
        <v/>
      </c>
      <c r="Z26" s="62">
        <f t="shared" si="2"/>
        <v>1</v>
      </c>
    </row>
    <row r="27" spans="2:26" x14ac:dyDescent="0.4">
      <c r="E27" s="39" t="s">
        <v>434</v>
      </c>
      <c r="F27" s="40" t="s">
        <v>435</v>
      </c>
      <c r="G27" s="47">
        <v>26.24</v>
      </c>
      <c r="H27" s="47">
        <v>20.23</v>
      </c>
      <c r="I27" s="47">
        <v>20.09</v>
      </c>
      <c r="J27" s="48">
        <v>20.43</v>
      </c>
      <c r="Q27" s="62">
        <f t="shared" si="0"/>
        <v>0</v>
      </c>
      <c r="S27" s="62" t="str">
        <f t="shared" si="1"/>
        <v/>
      </c>
      <c r="Z27" s="62">
        <f t="shared" si="2"/>
        <v>0.5</v>
      </c>
    </row>
    <row r="28" spans="2:26" x14ac:dyDescent="0.4">
      <c r="E28" s="37" t="s">
        <v>436</v>
      </c>
      <c r="F28" s="38" t="s">
        <v>229</v>
      </c>
      <c r="G28" s="45">
        <v>25.32</v>
      </c>
      <c r="H28" s="45">
        <v>20.27</v>
      </c>
      <c r="I28" s="45">
        <v>20.25</v>
      </c>
      <c r="J28" s="46"/>
      <c r="Q28" s="62">
        <f t="shared" si="0"/>
        <v>0</v>
      </c>
      <c r="S28" s="62" t="str">
        <f t="shared" si="1"/>
        <v/>
      </c>
      <c r="Z28" s="62">
        <f t="shared" si="2"/>
        <v>0.33333333333333331</v>
      </c>
    </row>
    <row r="29" spans="2:26" x14ac:dyDescent="0.4">
      <c r="E29" s="39" t="s">
        <v>437</v>
      </c>
      <c r="F29" s="40" t="s">
        <v>226</v>
      </c>
      <c r="G29" s="47">
        <v>26.38</v>
      </c>
      <c r="H29" s="47">
        <v>20.149999999999999</v>
      </c>
      <c r="I29" s="47">
        <v>20.309999999999999</v>
      </c>
      <c r="J29" s="48"/>
      <c r="Q29" s="62">
        <f t="shared" si="0"/>
        <v>0</v>
      </c>
      <c r="S29" s="62" t="str">
        <f t="shared" si="1"/>
        <v/>
      </c>
      <c r="Z29" s="62">
        <f t="shared" si="2"/>
        <v>0.33333333333333331</v>
      </c>
    </row>
    <row r="30" spans="2:26" x14ac:dyDescent="0.4">
      <c r="E30" s="37" t="s">
        <v>438</v>
      </c>
      <c r="F30" s="38" t="s">
        <v>227</v>
      </c>
      <c r="G30" s="45">
        <v>30.59</v>
      </c>
      <c r="H30" s="45">
        <v>20.27</v>
      </c>
      <c r="I30" s="45">
        <v>20.329999999999998</v>
      </c>
      <c r="J30" s="46"/>
      <c r="Q30" s="62">
        <f t="shared" si="0"/>
        <v>0</v>
      </c>
      <c r="S30" s="62" t="str">
        <f t="shared" si="1"/>
        <v/>
      </c>
      <c r="Z30" s="62">
        <f t="shared" si="2"/>
        <v>0.5</v>
      </c>
    </row>
    <row r="31" spans="2:26" x14ac:dyDescent="0.4">
      <c r="E31" s="39" t="s">
        <v>439</v>
      </c>
      <c r="F31" s="40" t="s">
        <v>440</v>
      </c>
      <c r="G31" s="47">
        <v>30.92</v>
      </c>
      <c r="H31" s="47">
        <v>20.2</v>
      </c>
      <c r="I31" s="47">
        <v>20.329999999999998</v>
      </c>
      <c r="J31" s="48"/>
      <c r="Q31" s="62">
        <f t="shared" si="0"/>
        <v>0</v>
      </c>
      <c r="S31" s="62" t="str">
        <f t="shared" si="1"/>
        <v/>
      </c>
      <c r="Z31" s="62">
        <f t="shared" si="2"/>
        <v>1</v>
      </c>
    </row>
    <row r="32" spans="2:26" x14ac:dyDescent="0.4">
      <c r="E32" s="37" t="s">
        <v>441</v>
      </c>
      <c r="F32" s="38" t="s">
        <v>241</v>
      </c>
      <c r="G32" s="45">
        <v>24.24</v>
      </c>
      <c r="H32" s="45">
        <v>20.23</v>
      </c>
      <c r="I32" s="45">
        <v>20.37</v>
      </c>
      <c r="J32" s="46"/>
      <c r="Q32" s="62">
        <f t="shared" si="0"/>
        <v>1</v>
      </c>
      <c r="S32" s="62">
        <f t="shared" si="1"/>
        <v>20.23</v>
      </c>
      <c r="Z32" s="62">
        <f t="shared" si="2"/>
        <v>0.33333333333333331</v>
      </c>
    </row>
    <row r="33" spans="5:26" x14ac:dyDescent="0.4">
      <c r="E33" s="39" t="s">
        <v>442</v>
      </c>
      <c r="F33" s="40" t="s">
        <v>443</v>
      </c>
      <c r="G33" s="47">
        <v>30.55</v>
      </c>
      <c r="H33" s="47">
        <v>20.29</v>
      </c>
      <c r="I33" s="47">
        <v>20.48</v>
      </c>
      <c r="J33" s="48"/>
      <c r="Q33" s="62">
        <f t="shared" si="0"/>
        <v>0</v>
      </c>
      <c r="S33" s="62" t="str">
        <f t="shared" si="1"/>
        <v/>
      </c>
      <c r="Z33" s="62">
        <f t="shared" si="2"/>
        <v>1</v>
      </c>
    </row>
    <row r="34" spans="5:26" x14ac:dyDescent="0.4">
      <c r="E34" s="37" t="s">
        <v>444</v>
      </c>
      <c r="F34" s="38" t="s">
        <v>251</v>
      </c>
      <c r="G34" s="45">
        <v>20.48</v>
      </c>
      <c r="H34" s="45">
        <v>20.190000000000001</v>
      </c>
      <c r="I34" s="45">
        <v>20.43</v>
      </c>
      <c r="J34" s="46"/>
      <c r="Q34" s="62">
        <f t="shared" si="0"/>
        <v>1</v>
      </c>
      <c r="S34" s="62">
        <f t="shared" si="1"/>
        <v>20.190000000000001</v>
      </c>
      <c r="Z34" s="62">
        <f t="shared" si="2"/>
        <v>1</v>
      </c>
    </row>
    <row r="35" spans="5:26" x14ac:dyDescent="0.4">
      <c r="E35" s="39" t="s">
        <v>445</v>
      </c>
      <c r="F35" s="40" t="s">
        <v>230</v>
      </c>
      <c r="G35" s="47">
        <v>25.44</v>
      </c>
      <c r="H35" s="47">
        <v>20.309999999999999</v>
      </c>
      <c r="I35" s="47">
        <v>20.43</v>
      </c>
      <c r="J35" s="48"/>
      <c r="Q35" s="62">
        <f t="shared" si="0"/>
        <v>0</v>
      </c>
      <c r="S35" s="62" t="str">
        <f t="shared" si="1"/>
        <v/>
      </c>
      <c r="Z35" s="62">
        <f t="shared" si="2"/>
        <v>0.33333333333333331</v>
      </c>
    </row>
    <row r="36" spans="5:26" x14ac:dyDescent="0.4">
      <c r="E36" s="37" t="s">
        <v>446</v>
      </c>
      <c r="F36" s="38" t="s">
        <v>231</v>
      </c>
      <c r="G36" s="45">
        <v>19.88</v>
      </c>
      <c r="H36" s="45">
        <v>20.34</v>
      </c>
      <c r="I36" s="45">
        <v>20.59</v>
      </c>
      <c r="J36" s="46"/>
      <c r="Q36" s="62">
        <f t="shared" si="0"/>
        <v>1</v>
      </c>
      <c r="S36" s="62">
        <f t="shared" si="1"/>
        <v>20.34</v>
      </c>
      <c r="Z36" s="62">
        <f t="shared" si="2"/>
        <v>0.5</v>
      </c>
    </row>
    <row r="37" spans="5:26" x14ac:dyDescent="0.4">
      <c r="E37" s="39" t="s">
        <v>447</v>
      </c>
      <c r="F37" s="40" t="s">
        <v>355</v>
      </c>
      <c r="G37" s="47">
        <v>24.78</v>
      </c>
      <c r="H37" s="47">
        <v>20.440000000000001</v>
      </c>
      <c r="I37" s="47">
        <v>20.6</v>
      </c>
      <c r="J37" s="48"/>
      <c r="Q37" s="62">
        <f t="shared" si="0"/>
        <v>1</v>
      </c>
      <c r="S37" s="62">
        <f t="shared" si="1"/>
        <v>20.440000000000001</v>
      </c>
      <c r="Z37" s="62">
        <f t="shared" si="2"/>
        <v>0.5</v>
      </c>
    </row>
    <row r="38" spans="5:26" x14ac:dyDescent="0.4">
      <c r="E38" s="37" t="s">
        <v>448</v>
      </c>
      <c r="F38" s="38" t="s">
        <v>230</v>
      </c>
      <c r="G38" s="45">
        <v>34.54</v>
      </c>
      <c r="H38" s="45">
        <v>20.420000000000002</v>
      </c>
      <c r="I38" s="45">
        <v>20.13</v>
      </c>
      <c r="J38" s="46"/>
      <c r="Q38" s="62">
        <f t="shared" si="0"/>
        <v>0</v>
      </c>
      <c r="S38" s="62" t="str">
        <f t="shared" si="1"/>
        <v/>
      </c>
      <c r="Z38" s="62">
        <f t="shared" si="2"/>
        <v>0.33333333333333331</v>
      </c>
    </row>
    <row r="39" spans="5:26" x14ac:dyDescent="0.4">
      <c r="E39" s="39" t="s">
        <v>449</v>
      </c>
      <c r="F39" s="40" t="s">
        <v>360</v>
      </c>
      <c r="G39" s="47">
        <v>24.93</v>
      </c>
      <c r="H39" s="47">
        <v>20.12</v>
      </c>
      <c r="I39" s="47">
        <v>20.16</v>
      </c>
      <c r="J39" s="48"/>
      <c r="Q39" s="62">
        <f t="shared" si="0"/>
        <v>1</v>
      </c>
      <c r="S39" s="62">
        <f t="shared" si="1"/>
        <v>20.12</v>
      </c>
      <c r="Z39" s="62">
        <f t="shared" si="2"/>
        <v>1</v>
      </c>
    </row>
    <row r="40" spans="5:26" x14ac:dyDescent="0.4">
      <c r="E40" s="37" t="s">
        <v>450</v>
      </c>
      <c r="F40" s="38" t="s">
        <v>229</v>
      </c>
      <c r="G40" s="45">
        <v>22.39</v>
      </c>
      <c r="H40" s="45">
        <v>20.239999999999998</v>
      </c>
      <c r="I40" s="45">
        <v>20.25</v>
      </c>
      <c r="J40" s="46"/>
      <c r="Q40" s="62">
        <f t="shared" si="0"/>
        <v>1</v>
      </c>
      <c r="S40" s="62">
        <f t="shared" si="1"/>
        <v>20.239999999999998</v>
      </c>
      <c r="Z40" s="62">
        <f t="shared" si="2"/>
        <v>0.33333333333333331</v>
      </c>
    </row>
    <row r="41" spans="5:26" x14ac:dyDescent="0.4">
      <c r="E41" s="39" t="s">
        <v>451</v>
      </c>
      <c r="F41" s="40" t="s">
        <v>226</v>
      </c>
      <c r="G41" s="47">
        <v>26.66</v>
      </c>
      <c r="H41" s="47">
        <v>20.13</v>
      </c>
      <c r="I41" s="47">
        <v>20.37</v>
      </c>
      <c r="J41" s="48"/>
      <c r="Q41" s="62">
        <f t="shared" si="0"/>
        <v>0</v>
      </c>
      <c r="S41" s="62" t="str">
        <f t="shared" si="1"/>
        <v/>
      </c>
      <c r="Z41" s="62">
        <f t="shared" si="2"/>
        <v>0.33333333333333331</v>
      </c>
    </row>
    <row r="42" spans="5:26" x14ac:dyDescent="0.4">
      <c r="E42" s="37" t="s">
        <v>452</v>
      </c>
      <c r="F42" s="38" t="s">
        <v>339</v>
      </c>
      <c r="G42" s="45">
        <v>26.47</v>
      </c>
      <c r="H42" s="45">
        <v>20.309999999999999</v>
      </c>
      <c r="I42" s="45">
        <v>20.63</v>
      </c>
      <c r="J42" s="46"/>
      <c r="Q42" s="62">
        <f t="shared" si="0"/>
        <v>0</v>
      </c>
      <c r="S42" s="62" t="str">
        <f t="shared" si="1"/>
        <v/>
      </c>
      <c r="Z42" s="62">
        <f t="shared" si="2"/>
        <v>1</v>
      </c>
    </row>
    <row r="43" spans="5:26" x14ac:dyDescent="0.4">
      <c r="E43" s="39" t="s">
        <v>453</v>
      </c>
      <c r="F43" s="40" t="s">
        <v>336</v>
      </c>
      <c r="G43" s="47">
        <v>28</v>
      </c>
      <c r="H43" s="47">
        <v>20.58</v>
      </c>
      <c r="I43" s="47">
        <v>20.88</v>
      </c>
      <c r="J43" s="48"/>
      <c r="Q43" s="62">
        <f t="shared" si="0"/>
        <v>0</v>
      </c>
      <c r="S43" s="62" t="str">
        <f t="shared" si="1"/>
        <v/>
      </c>
      <c r="Z43" s="62">
        <f t="shared" si="2"/>
        <v>0.33333333333333331</v>
      </c>
    </row>
    <row r="44" spans="5:26" x14ac:dyDescent="0.4">
      <c r="E44" s="37" t="s">
        <v>454</v>
      </c>
      <c r="F44" s="38" t="s">
        <v>455</v>
      </c>
      <c r="G44" s="45">
        <v>25.28</v>
      </c>
      <c r="H44" s="45">
        <v>20.36</v>
      </c>
      <c r="I44" s="45"/>
      <c r="J44" s="46"/>
      <c r="Q44" s="62">
        <f t="shared" si="0"/>
        <v>0</v>
      </c>
      <c r="S44" s="62" t="str">
        <f t="shared" si="1"/>
        <v/>
      </c>
      <c r="Z44" s="62">
        <f t="shared" si="2"/>
        <v>1</v>
      </c>
    </row>
    <row r="45" spans="5:26" x14ac:dyDescent="0.4">
      <c r="E45" s="39" t="s">
        <v>456</v>
      </c>
      <c r="F45" s="40" t="s">
        <v>457</v>
      </c>
      <c r="G45" s="47">
        <v>28.99</v>
      </c>
      <c r="H45" s="47">
        <v>20.51</v>
      </c>
      <c r="I45" s="47"/>
      <c r="J45" s="48"/>
      <c r="Q45" s="62">
        <f t="shared" si="0"/>
        <v>0</v>
      </c>
      <c r="S45" s="62" t="str">
        <f t="shared" si="1"/>
        <v/>
      </c>
      <c r="Z45" s="62">
        <f t="shared" si="2"/>
        <v>1</v>
      </c>
    </row>
    <row r="46" spans="5:26" x14ac:dyDescent="0.4">
      <c r="E46" s="37" t="s">
        <v>458</v>
      </c>
      <c r="F46" s="38" t="s">
        <v>435</v>
      </c>
      <c r="G46" s="45">
        <v>27.31</v>
      </c>
      <c r="H46" s="45">
        <v>20.58</v>
      </c>
      <c r="I46" s="45"/>
      <c r="J46" s="46"/>
      <c r="Q46" s="62">
        <f t="shared" si="0"/>
        <v>0</v>
      </c>
      <c r="S46" s="62" t="str">
        <f t="shared" si="1"/>
        <v/>
      </c>
      <c r="Z46" s="62">
        <f t="shared" si="2"/>
        <v>0.5</v>
      </c>
    </row>
    <row r="47" spans="5:26" x14ac:dyDescent="0.4">
      <c r="E47" s="39" t="s">
        <v>459</v>
      </c>
      <c r="F47" s="40" t="s">
        <v>460</v>
      </c>
      <c r="G47" s="47">
        <v>27.38</v>
      </c>
      <c r="H47" s="47">
        <v>20.65</v>
      </c>
      <c r="I47" s="47"/>
      <c r="J47" s="48"/>
      <c r="Q47" s="62">
        <f t="shared" si="0"/>
        <v>0</v>
      </c>
      <c r="S47" s="62" t="str">
        <f t="shared" si="1"/>
        <v/>
      </c>
      <c r="Z47" s="62">
        <f t="shared" si="2"/>
        <v>1</v>
      </c>
    </row>
    <row r="48" spans="5:26" x14ac:dyDescent="0.4">
      <c r="E48" s="37" t="s">
        <v>461</v>
      </c>
      <c r="F48" s="38" t="s">
        <v>238</v>
      </c>
      <c r="G48" s="45">
        <v>24.07</v>
      </c>
      <c r="H48" s="45">
        <v>20.53</v>
      </c>
      <c r="I48" s="45"/>
      <c r="J48" s="46"/>
      <c r="Q48" s="62">
        <f t="shared" si="0"/>
        <v>1</v>
      </c>
      <c r="S48" s="62">
        <f t="shared" si="1"/>
        <v>20.53</v>
      </c>
      <c r="Z48" s="62">
        <f t="shared" si="2"/>
        <v>0.33333333333333331</v>
      </c>
    </row>
    <row r="49" spans="5:26" x14ac:dyDescent="0.4">
      <c r="E49" s="39" t="s">
        <v>462</v>
      </c>
      <c r="F49" s="40" t="s">
        <v>237</v>
      </c>
      <c r="G49" s="47">
        <v>25.17</v>
      </c>
      <c r="H49" s="47">
        <v>20.61</v>
      </c>
      <c r="I49" s="47"/>
      <c r="J49" s="48"/>
      <c r="Q49" s="62">
        <f t="shared" si="0"/>
        <v>0</v>
      </c>
      <c r="S49" s="62" t="str">
        <f t="shared" si="1"/>
        <v/>
      </c>
      <c r="Z49" s="62">
        <f t="shared" si="2"/>
        <v>0.33333333333333331</v>
      </c>
    </row>
    <row r="50" spans="5:26" x14ac:dyDescent="0.4">
      <c r="E50" s="37" t="s">
        <v>463</v>
      </c>
      <c r="F50" s="38" t="s">
        <v>244</v>
      </c>
      <c r="G50" s="45">
        <v>20.94</v>
      </c>
      <c r="H50" s="45">
        <v>20.65</v>
      </c>
      <c r="I50" s="45"/>
      <c r="J50" s="46"/>
      <c r="Q50" s="62">
        <f t="shared" si="0"/>
        <v>1</v>
      </c>
      <c r="S50" s="62">
        <f t="shared" si="1"/>
        <v>20.65</v>
      </c>
      <c r="Z50" s="62">
        <f t="shared" si="2"/>
        <v>1</v>
      </c>
    </row>
    <row r="51" spans="5:26" x14ac:dyDescent="0.4">
      <c r="E51" s="39" t="s">
        <v>464</v>
      </c>
      <c r="F51" s="40" t="s">
        <v>250</v>
      </c>
      <c r="G51" s="47">
        <v>23.96</v>
      </c>
      <c r="H51" s="47">
        <v>20.74</v>
      </c>
      <c r="I51" s="47"/>
      <c r="J51" s="48"/>
      <c r="Q51" s="62">
        <f t="shared" si="0"/>
        <v>1</v>
      </c>
      <c r="S51" s="62">
        <f t="shared" si="1"/>
        <v>20.74</v>
      </c>
      <c r="Z51" s="62">
        <f t="shared" si="2"/>
        <v>0.5</v>
      </c>
    </row>
    <row r="52" spans="5:26" x14ac:dyDescent="0.4">
      <c r="E52" s="37" t="s">
        <v>465</v>
      </c>
      <c r="F52" s="38" t="s">
        <v>245</v>
      </c>
      <c r="G52" s="45">
        <v>22.63</v>
      </c>
      <c r="H52" s="45">
        <v>20.78</v>
      </c>
      <c r="I52" s="45"/>
      <c r="J52" s="46"/>
      <c r="Q52" s="62">
        <f t="shared" si="0"/>
        <v>1</v>
      </c>
      <c r="S52" s="62">
        <f t="shared" si="1"/>
        <v>20.78</v>
      </c>
      <c r="Z52" s="62">
        <f t="shared" si="2"/>
        <v>1</v>
      </c>
    </row>
    <row r="53" spans="5:26" x14ac:dyDescent="0.4">
      <c r="E53" s="39" t="s">
        <v>466</v>
      </c>
      <c r="F53" s="40" t="s">
        <v>341</v>
      </c>
      <c r="G53" s="47">
        <v>25.17</v>
      </c>
      <c r="H53" s="47">
        <v>20.49</v>
      </c>
      <c r="I53" s="47"/>
      <c r="J53" s="48"/>
      <c r="Q53" s="62">
        <f t="shared" si="0"/>
        <v>0</v>
      </c>
      <c r="S53" s="62" t="str">
        <f t="shared" si="1"/>
        <v/>
      </c>
      <c r="Z53" s="62">
        <f t="shared" si="2"/>
        <v>0.33333333333333331</v>
      </c>
    </row>
    <row r="54" spans="5:26" x14ac:dyDescent="0.4">
      <c r="E54" s="37" t="s">
        <v>467</v>
      </c>
      <c r="F54" s="38" t="s">
        <v>468</v>
      </c>
      <c r="G54" s="45">
        <v>25.36</v>
      </c>
      <c r="H54" s="45">
        <v>20.49</v>
      </c>
      <c r="I54" s="45"/>
      <c r="J54" s="46"/>
      <c r="Q54" s="62">
        <f t="shared" si="0"/>
        <v>0</v>
      </c>
      <c r="S54" s="62" t="str">
        <f t="shared" si="1"/>
        <v/>
      </c>
      <c r="Z54" s="62">
        <f t="shared" si="2"/>
        <v>1</v>
      </c>
    </row>
    <row r="55" spans="5:26" x14ac:dyDescent="0.4">
      <c r="E55" s="39" t="s">
        <v>469</v>
      </c>
      <c r="F55" s="40" t="s">
        <v>470</v>
      </c>
      <c r="G55" s="47">
        <v>28.32</v>
      </c>
      <c r="H55" s="47">
        <v>20.63</v>
      </c>
      <c r="I55" s="47"/>
      <c r="J55" s="48"/>
      <c r="Q55" s="62">
        <f t="shared" si="0"/>
        <v>0</v>
      </c>
      <c r="S55" s="62" t="str">
        <f t="shared" si="1"/>
        <v/>
      </c>
      <c r="Z55" s="62">
        <f t="shared" si="2"/>
        <v>1</v>
      </c>
    </row>
    <row r="56" spans="5:26" x14ac:dyDescent="0.4">
      <c r="E56" s="37" t="s">
        <v>471</v>
      </c>
      <c r="F56" s="38" t="s">
        <v>472</v>
      </c>
      <c r="G56" s="45">
        <v>20.79</v>
      </c>
      <c r="H56" s="45">
        <v>21.02</v>
      </c>
      <c r="I56" s="45"/>
      <c r="J56" s="46"/>
      <c r="Q56" s="62">
        <f t="shared" si="0"/>
        <v>1</v>
      </c>
      <c r="S56" s="62">
        <f t="shared" si="1"/>
        <v>21.02</v>
      </c>
      <c r="Z56" s="62">
        <f t="shared" si="2"/>
        <v>0.33333333333333331</v>
      </c>
    </row>
    <row r="57" spans="5:26" x14ac:dyDescent="0.4">
      <c r="E57" s="39" t="s">
        <v>473</v>
      </c>
      <c r="F57" s="40" t="s">
        <v>231</v>
      </c>
      <c r="G57" s="47">
        <v>20.72</v>
      </c>
      <c r="H57" s="47">
        <v>21.25</v>
      </c>
      <c r="I57" s="47"/>
      <c r="J57" s="48"/>
      <c r="Q57" s="62">
        <f t="shared" si="0"/>
        <v>1</v>
      </c>
      <c r="S57" s="62">
        <f t="shared" si="1"/>
        <v>21.25</v>
      </c>
      <c r="Z57" s="62">
        <f t="shared" si="2"/>
        <v>0.5</v>
      </c>
    </row>
    <row r="58" spans="5:26" x14ac:dyDescent="0.4">
      <c r="E58" s="37" t="s">
        <v>474</v>
      </c>
      <c r="F58" s="38" t="s">
        <v>235</v>
      </c>
      <c r="G58" s="45">
        <v>23.75</v>
      </c>
      <c r="H58" s="45">
        <v>20.5</v>
      </c>
      <c r="I58" s="45"/>
      <c r="J58" s="46"/>
      <c r="Q58" s="62">
        <f t="shared" si="0"/>
        <v>1</v>
      </c>
      <c r="S58" s="62">
        <f t="shared" si="1"/>
        <v>20.5</v>
      </c>
      <c r="Z58" s="62">
        <f t="shared" si="2"/>
        <v>0.33333333333333331</v>
      </c>
    </row>
    <row r="59" spans="5:26" x14ac:dyDescent="0.4">
      <c r="E59" s="39" t="s">
        <v>475</v>
      </c>
      <c r="F59" s="40" t="s">
        <v>238</v>
      </c>
      <c r="G59" s="47">
        <v>18.28</v>
      </c>
      <c r="H59" s="47">
        <v>20.59</v>
      </c>
      <c r="I59" s="47"/>
      <c r="J59" s="48"/>
      <c r="Q59" s="62">
        <f t="shared" si="0"/>
        <v>1</v>
      </c>
      <c r="S59" s="62">
        <f t="shared" si="1"/>
        <v>20.59</v>
      </c>
      <c r="Z59" s="62">
        <f t="shared" si="2"/>
        <v>0.33333333333333331</v>
      </c>
    </row>
    <row r="60" spans="5:26" x14ac:dyDescent="0.4">
      <c r="E60" s="37" t="s">
        <v>476</v>
      </c>
      <c r="F60" s="38" t="s">
        <v>336</v>
      </c>
      <c r="G60" s="45">
        <v>22.51</v>
      </c>
      <c r="H60" s="45">
        <v>20.65</v>
      </c>
      <c r="I60" s="45"/>
      <c r="J60" s="46"/>
      <c r="Q60" s="62">
        <f t="shared" si="0"/>
        <v>1</v>
      </c>
      <c r="S60" s="62">
        <f t="shared" si="1"/>
        <v>20.65</v>
      </c>
      <c r="Z60" s="62">
        <f t="shared" si="2"/>
        <v>0.33333333333333331</v>
      </c>
    </row>
    <row r="61" spans="5:26" x14ac:dyDescent="0.4">
      <c r="E61" s="39" t="s">
        <v>477</v>
      </c>
      <c r="F61" s="40" t="s">
        <v>250</v>
      </c>
      <c r="G61" s="47">
        <v>21.9</v>
      </c>
      <c r="H61" s="47">
        <v>20.66</v>
      </c>
      <c r="I61" s="47"/>
      <c r="J61" s="48"/>
      <c r="Q61" s="62">
        <f t="shared" si="0"/>
        <v>1</v>
      </c>
      <c r="S61" s="62">
        <f t="shared" si="1"/>
        <v>20.66</v>
      </c>
      <c r="Z61" s="62">
        <f t="shared" si="2"/>
        <v>0.5</v>
      </c>
    </row>
    <row r="62" spans="5:26" x14ac:dyDescent="0.4">
      <c r="E62" s="37" t="s">
        <v>478</v>
      </c>
      <c r="F62" s="38" t="s">
        <v>479</v>
      </c>
      <c r="G62" s="45">
        <v>20.73</v>
      </c>
      <c r="H62" s="45">
        <v>22.27</v>
      </c>
      <c r="I62" s="45"/>
      <c r="J62" s="46"/>
      <c r="Q62" s="62">
        <f t="shared" si="0"/>
        <v>1</v>
      </c>
      <c r="S62" s="62">
        <f t="shared" si="1"/>
        <v>22.27</v>
      </c>
      <c r="Z62" s="62">
        <f t="shared" si="2"/>
        <v>1</v>
      </c>
    </row>
    <row r="63" spans="5:26" x14ac:dyDescent="0.4">
      <c r="E63" s="39" t="s">
        <v>480</v>
      </c>
      <c r="F63" s="40" t="s">
        <v>472</v>
      </c>
      <c r="G63" s="47">
        <v>29.1</v>
      </c>
      <c r="H63" s="47">
        <v>20.58</v>
      </c>
      <c r="I63" s="47"/>
      <c r="J63" s="48"/>
      <c r="Q63" s="62">
        <f t="shared" si="0"/>
        <v>0</v>
      </c>
      <c r="S63" s="62" t="str">
        <f t="shared" si="1"/>
        <v/>
      </c>
      <c r="Z63" s="62">
        <f t="shared" si="2"/>
        <v>0.33333333333333331</v>
      </c>
    </row>
    <row r="64" spans="5:26" x14ac:dyDescent="0.4">
      <c r="E64" s="37" t="s">
        <v>481</v>
      </c>
      <c r="F64" s="38" t="s">
        <v>236</v>
      </c>
      <c r="G64" s="45">
        <v>29.35</v>
      </c>
      <c r="H64" s="45">
        <v>20.66</v>
      </c>
      <c r="I64" s="45"/>
      <c r="J64" s="46"/>
      <c r="Q64" s="62">
        <f t="shared" si="0"/>
        <v>0</v>
      </c>
      <c r="S64" s="62" t="str">
        <f t="shared" si="1"/>
        <v/>
      </c>
      <c r="Z64" s="62">
        <f t="shared" si="2"/>
        <v>0.5</v>
      </c>
    </row>
    <row r="65" spans="5:26" x14ac:dyDescent="0.4">
      <c r="E65" s="39" t="s">
        <v>482</v>
      </c>
      <c r="F65" s="40" t="s">
        <v>237</v>
      </c>
      <c r="G65" s="47">
        <v>28.91</v>
      </c>
      <c r="H65" s="47">
        <v>20.8</v>
      </c>
      <c r="I65" s="47"/>
      <c r="J65" s="48"/>
      <c r="Q65" s="62">
        <f t="shared" si="0"/>
        <v>0</v>
      </c>
      <c r="S65" s="62" t="str">
        <f t="shared" si="1"/>
        <v/>
      </c>
      <c r="Z65" s="62">
        <f t="shared" si="2"/>
        <v>0.33333333333333331</v>
      </c>
    </row>
    <row r="66" spans="5:26" x14ac:dyDescent="0.4">
      <c r="E66" s="37" t="s">
        <v>483</v>
      </c>
      <c r="F66" s="38" t="s">
        <v>341</v>
      </c>
      <c r="G66" s="45">
        <v>30.32</v>
      </c>
      <c r="H66" s="45">
        <v>20.86</v>
      </c>
      <c r="I66" s="45"/>
      <c r="J66" s="46"/>
      <c r="Q66" s="62">
        <f t="shared" si="0"/>
        <v>0</v>
      </c>
      <c r="S66" s="62" t="str">
        <f t="shared" si="1"/>
        <v/>
      </c>
      <c r="Z66" s="62">
        <f t="shared" si="2"/>
        <v>0.33333333333333331</v>
      </c>
    </row>
    <row r="67" spans="5:26" x14ac:dyDescent="0.4">
      <c r="E67" s="39" t="s">
        <v>484</v>
      </c>
      <c r="F67" s="40" t="s">
        <v>353</v>
      </c>
      <c r="G67" s="47">
        <v>24.13</v>
      </c>
      <c r="H67" s="47">
        <v>20.97</v>
      </c>
      <c r="I67" s="47"/>
      <c r="J67" s="48"/>
      <c r="Q67" s="62">
        <f t="shared" si="0"/>
        <v>1</v>
      </c>
      <c r="S67" s="62">
        <f t="shared" si="1"/>
        <v>20.97</v>
      </c>
      <c r="Z67" s="62">
        <f t="shared" si="2"/>
        <v>0.5</v>
      </c>
    </row>
    <row r="68" spans="5:26" x14ac:dyDescent="0.4">
      <c r="E68" s="37" t="s">
        <v>485</v>
      </c>
      <c r="F68" s="38" t="s">
        <v>238</v>
      </c>
      <c r="G68" s="45">
        <v>18.5</v>
      </c>
      <c r="H68" s="45">
        <v>20.66</v>
      </c>
      <c r="I68" s="45"/>
      <c r="J68" s="46"/>
      <c r="Q68" s="62">
        <f t="shared" si="0"/>
        <v>1</v>
      </c>
      <c r="S68" s="62">
        <f t="shared" si="1"/>
        <v>20.66</v>
      </c>
      <c r="Z68" s="62">
        <f t="shared" si="2"/>
        <v>0.33333333333333331</v>
      </c>
    </row>
    <row r="69" spans="5:26" x14ac:dyDescent="0.4">
      <c r="E69" s="39" t="s">
        <v>486</v>
      </c>
      <c r="F69" s="40" t="s">
        <v>472</v>
      </c>
      <c r="G69" s="47">
        <v>23.93</v>
      </c>
      <c r="H69" s="47">
        <v>20.74</v>
      </c>
      <c r="I69" s="47"/>
      <c r="J69" s="48"/>
      <c r="Q69" s="62">
        <f t="shared" si="0"/>
        <v>1</v>
      </c>
      <c r="S69" s="62">
        <f t="shared" si="1"/>
        <v>20.74</v>
      </c>
      <c r="Z69" s="62">
        <f t="shared" si="2"/>
        <v>0.33333333333333331</v>
      </c>
    </row>
    <row r="70" spans="5:26" x14ac:dyDescent="0.4">
      <c r="E70" s="37" t="s">
        <v>487</v>
      </c>
      <c r="F70" s="38" t="s">
        <v>257</v>
      </c>
      <c r="G70" s="45">
        <v>23.47</v>
      </c>
      <c r="H70" s="45">
        <v>21.02</v>
      </c>
      <c r="I70" s="45"/>
      <c r="J70" s="46"/>
      <c r="Q70" s="62">
        <f t="shared" si="0"/>
        <v>1</v>
      </c>
      <c r="S70" s="62">
        <f t="shared" si="1"/>
        <v>21.02</v>
      </c>
      <c r="Z70" s="62">
        <f t="shared" si="2"/>
        <v>1</v>
      </c>
    </row>
    <row r="71" spans="5:26" x14ac:dyDescent="0.4">
      <c r="E71" s="39" t="s">
        <v>488</v>
      </c>
      <c r="F71" s="40" t="s">
        <v>489</v>
      </c>
      <c r="G71" s="47">
        <v>24.78</v>
      </c>
      <c r="H71" s="47">
        <v>21.04</v>
      </c>
      <c r="I71" s="47"/>
      <c r="J71" s="48"/>
      <c r="Q71" s="62">
        <f t="shared" si="0"/>
        <v>1</v>
      </c>
      <c r="S71" s="62">
        <f t="shared" si="1"/>
        <v>21.04</v>
      </c>
      <c r="Z71" s="62">
        <f t="shared" si="2"/>
        <v>1</v>
      </c>
    </row>
    <row r="72" spans="5:26" x14ac:dyDescent="0.4">
      <c r="E72" s="37" t="s">
        <v>490</v>
      </c>
      <c r="F72" s="38" t="s">
        <v>491</v>
      </c>
      <c r="G72" s="45">
        <v>29.32</v>
      </c>
      <c r="H72" s="45">
        <v>21.32</v>
      </c>
      <c r="I72" s="45"/>
      <c r="J72" s="46"/>
      <c r="Q72" s="62">
        <f t="shared" si="0"/>
        <v>0</v>
      </c>
      <c r="S72" s="62" t="str">
        <f t="shared" si="1"/>
        <v/>
      </c>
      <c r="Z72" s="62">
        <f t="shared" si="2"/>
        <v>1</v>
      </c>
    </row>
    <row r="73" spans="5:26" x14ac:dyDescent="0.4">
      <c r="E73" s="39" t="s">
        <v>492</v>
      </c>
      <c r="F73" s="40" t="s">
        <v>247</v>
      </c>
      <c r="G73" s="47">
        <v>23.21</v>
      </c>
      <c r="H73" s="47">
        <v>22.14</v>
      </c>
      <c r="I73" s="47"/>
      <c r="J73" s="48"/>
      <c r="Q73" s="62">
        <f t="shared" si="0"/>
        <v>1</v>
      </c>
      <c r="S73" s="62">
        <f t="shared" si="1"/>
        <v>22.14</v>
      </c>
      <c r="Z73" s="62">
        <f t="shared" si="2"/>
        <v>1</v>
      </c>
    </row>
    <row r="74" spans="5:26" x14ac:dyDescent="0.4">
      <c r="E74" s="37" t="s">
        <v>493</v>
      </c>
      <c r="F74" s="38" t="s">
        <v>241</v>
      </c>
      <c r="G74" s="45">
        <v>24.38</v>
      </c>
      <c r="H74" s="45">
        <v>20.34</v>
      </c>
      <c r="I74" s="45"/>
      <c r="J74" s="46"/>
      <c r="Q74" s="62">
        <f t="shared" si="0"/>
        <v>1</v>
      </c>
      <c r="S74" s="62">
        <f t="shared" si="1"/>
        <v>20.34</v>
      </c>
      <c r="Z74" s="62">
        <f t="shared" si="2"/>
        <v>0.33333333333333331</v>
      </c>
    </row>
    <row r="75" spans="5:26" x14ac:dyDescent="0.4">
      <c r="E75" s="39" t="s">
        <v>494</v>
      </c>
      <c r="F75" s="40" t="s">
        <v>336</v>
      </c>
      <c r="G75" s="47">
        <v>27.36</v>
      </c>
      <c r="H75" s="47">
        <v>20.51</v>
      </c>
      <c r="I75" s="47"/>
      <c r="J75" s="48"/>
      <c r="Q75" s="62">
        <f t="shared" si="0"/>
        <v>0</v>
      </c>
      <c r="S75" s="62" t="str">
        <f t="shared" si="1"/>
        <v/>
      </c>
      <c r="Z75" s="62">
        <f t="shared" si="2"/>
        <v>0.33333333333333331</v>
      </c>
    </row>
    <row r="76" spans="5:26" x14ac:dyDescent="0.4">
      <c r="E76" s="37" t="s">
        <v>495</v>
      </c>
      <c r="F76" s="38" t="s">
        <v>358</v>
      </c>
      <c r="G76" s="45">
        <v>23.21</v>
      </c>
      <c r="H76" s="45">
        <v>20.55</v>
      </c>
      <c r="I76" s="45"/>
      <c r="J76" s="46"/>
      <c r="Q76" s="62">
        <f t="shared" si="0"/>
        <v>1</v>
      </c>
      <c r="S76" s="62">
        <f t="shared" si="1"/>
        <v>20.55</v>
      </c>
      <c r="Z76" s="62">
        <f t="shared" si="2"/>
        <v>1</v>
      </c>
    </row>
    <row r="77" spans="5:26" x14ac:dyDescent="0.4">
      <c r="E77" s="39" t="s">
        <v>496</v>
      </c>
      <c r="F77" s="40" t="s">
        <v>497</v>
      </c>
      <c r="G77" s="47">
        <v>26.42</v>
      </c>
      <c r="H77" s="47">
        <v>20.85</v>
      </c>
      <c r="I77" s="47"/>
      <c r="J77" s="48"/>
      <c r="Q77" s="62">
        <f t="shared" si="0"/>
        <v>0</v>
      </c>
      <c r="S77" s="62" t="str">
        <f t="shared" si="1"/>
        <v/>
      </c>
      <c r="Z77" s="62">
        <f t="shared" si="2"/>
        <v>1</v>
      </c>
    </row>
    <row r="78" spans="5:26" x14ac:dyDescent="0.4">
      <c r="E78" s="37" t="s">
        <v>498</v>
      </c>
      <c r="F78" s="38" t="s">
        <v>499</v>
      </c>
      <c r="G78" s="45">
        <v>23.76</v>
      </c>
      <c r="H78" s="45">
        <v>21.63</v>
      </c>
      <c r="I78" s="45"/>
      <c r="J78" s="46"/>
      <c r="Q78" s="62">
        <f t="shared" si="0"/>
        <v>1</v>
      </c>
      <c r="S78" s="62">
        <f t="shared" si="1"/>
        <v>21.63</v>
      </c>
      <c r="Z78" s="62">
        <f t="shared" si="2"/>
        <v>1</v>
      </c>
    </row>
    <row r="79" spans="5:26" x14ac:dyDescent="0.4">
      <c r="E79" s="39" t="s">
        <v>500</v>
      </c>
      <c r="F79" s="40" t="s">
        <v>237</v>
      </c>
      <c r="G79" s="47">
        <v>28.32</v>
      </c>
      <c r="H79" s="47">
        <v>20.39</v>
      </c>
      <c r="I79" s="47"/>
      <c r="J79" s="48"/>
      <c r="Q79" s="62">
        <f t="shared" si="0"/>
        <v>0</v>
      </c>
      <c r="S79" s="62" t="str">
        <f t="shared" si="1"/>
        <v/>
      </c>
      <c r="Z79" s="62">
        <f t="shared" si="2"/>
        <v>0.33333333333333331</v>
      </c>
    </row>
    <row r="80" spans="5:26" x14ac:dyDescent="0.4">
      <c r="E80" s="37" t="s">
        <v>501</v>
      </c>
      <c r="F80" s="38" t="s">
        <v>355</v>
      </c>
      <c r="G80" s="45">
        <v>19.75</v>
      </c>
      <c r="H80" s="45">
        <v>20.420000000000002</v>
      </c>
      <c r="I80" s="45"/>
      <c r="J80" s="46"/>
      <c r="Q80" s="62">
        <f t="shared" si="0"/>
        <v>1</v>
      </c>
      <c r="S80" s="62">
        <f t="shared" si="1"/>
        <v>20.420000000000002</v>
      </c>
      <c r="Z80" s="62">
        <f t="shared" si="2"/>
        <v>0.5</v>
      </c>
    </row>
    <row r="81" spans="5:26" x14ac:dyDescent="0.4">
      <c r="E81" s="39" t="s">
        <v>502</v>
      </c>
      <c r="F81" s="40" t="s">
        <v>234</v>
      </c>
      <c r="G81" s="47">
        <v>23.05</v>
      </c>
      <c r="H81" s="47">
        <v>20.54</v>
      </c>
      <c r="I81" s="47"/>
      <c r="J81" s="48"/>
      <c r="Q81" s="62">
        <f t="shared" si="0"/>
        <v>1</v>
      </c>
      <c r="S81" s="62">
        <f t="shared" si="1"/>
        <v>20.54</v>
      </c>
      <c r="Z81" s="62">
        <f t="shared" si="2"/>
        <v>1</v>
      </c>
    </row>
    <row r="82" spans="5:26" x14ac:dyDescent="0.4">
      <c r="E82" s="37" t="s">
        <v>503</v>
      </c>
      <c r="F82" s="38" t="s">
        <v>235</v>
      </c>
      <c r="G82" s="45">
        <v>29.63</v>
      </c>
      <c r="H82" s="45">
        <v>20.59</v>
      </c>
      <c r="I82" s="45"/>
      <c r="J82" s="46"/>
      <c r="Q82" s="62">
        <f t="shared" si="0"/>
        <v>0</v>
      </c>
      <c r="S82" s="62" t="str">
        <f t="shared" si="1"/>
        <v/>
      </c>
      <c r="Z82" s="62">
        <f t="shared" si="2"/>
        <v>0.33333333333333331</v>
      </c>
    </row>
    <row r="83" spans="5:26" x14ac:dyDescent="0.4">
      <c r="E83" s="39" t="s">
        <v>504</v>
      </c>
      <c r="F83" s="40" t="s">
        <v>236</v>
      </c>
      <c r="G83" s="47">
        <v>29.13</v>
      </c>
      <c r="H83" s="47">
        <v>20.86</v>
      </c>
      <c r="I83" s="47"/>
      <c r="J83" s="48"/>
      <c r="Q83" s="62">
        <f t="shared" si="0"/>
        <v>0</v>
      </c>
      <c r="S83" s="62" t="str">
        <f t="shared" si="1"/>
        <v/>
      </c>
      <c r="Z83" s="62">
        <f t="shared" si="2"/>
        <v>0.5</v>
      </c>
    </row>
    <row r="84" spans="5:26" x14ac:dyDescent="0.4">
      <c r="E84" s="37" t="s">
        <v>505</v>
      </c>
      <c r="F84" s="38" t="s">
        <v>506</v>
      </c>
      <c r="G84" s="45">
        <v>25.3</v>
      </c>
      <c r="H84" s="45">
        <v>21.43</v>
      </c>
      <c r="I84" s="45"/>
      <c r="J84" s="46"/>
      <c r="Q84" s="62">
        <f t="shared" si="0"/>
        <v>0</v>
      </c>
      <c r="S84" s="62" t="str">
        <f t="shared" si="1"/>
        <v/>
      </c>
      <c r="Z84" s="62">
        <f t="shared" si="2"/>
        <v>1</v>
      </c>
    </row>
    <row r="85" spans="5:26" x14ac:dyDescent="0.4">
      <c r="E85" s="39" t="s">
        <v>507</v>
      </c>
      <c r="F85" s="40" t="s">
        <v>232</v>
      </c>
      <c r="G85" s="47">
        <v>29.27</v>
      </c>
      <c r="H85" s="47">
        <v>20.420000000000002</v>
      </c>
      <c r="I85" s="47"/>
      <c r="J85" s="48"/>
      <c r="Q85" s="62">
        <f t="shared" ref="Q85:Q95" si="3">IF(G85&lt;=25, 1, 0)</f>
        <v>0</v>
      </c>
      <c r="S85" s="62" t="str">
        <f t="shared" ref="S85:S95" si="4">IF(G85&lt;25, MIN(H85:J85), "")</f>
        <v/>
      </c>
      <c r="Z85" s="62">
        <f t="shared" ref="Z85:Z95" si="5">1/COUNTIF( $F$20:$F$95, F85)</f>
        <v>0.5</v>
      </c>
    </row>
    <row r="86" spans="5:26" x14ac:dyDescent="0.4">
      <c r="E86" s="37" t="s">
        <v>508</v>
      </c>
      <c r="F86" s="38" t="s">
        <v>227</v>
      </c>
      <c r="G86" s="45">
        <v>28.33</v>
      </c>
      <c r="H86" s="45">
        <v>20.61</v>
      </c>
      <c r="I86" s="45"/>
      <c r="J86" s="46"/>
      <c r="Q86" s="62">
        <f t="shared" si="3"/>
        <v>0</v>
      </c>
      <c r="S86" s="62" t="str">
        <f t="shared" si="4"/>
        <v/>
      </c>
      <c r="Z86" s="62">
        <f t="shared" si="5"/>
        <v>0.5</v>
      </c>
    </row>
    <row r="87" spans="5:26" x14ac:dyDescent="0.4">
      <c r="E87" s="39" t="s">
        <v>509</v>
      </c>
      <c r="F87" s="40" t="s">
        <v>362</v>
      </c>
      <c r="G87" s="47">
        <v>28.51</v>
      </c>
      <c r="H87" s="47">
        <v>20.64</v>
      </c>
      <c r="I87" s="47"/>
      <c r="J87" s="48"/>
      <c r="Q87" s="62">
        <f t="shared" si="3"/>
        <v>0</v>
      </c>
      <c r="S87" s="62" t="str">
        <f t="shared" si="4"/>
        <v/>
      </c>
      <c r="Z87" s="62">
        <f t="shared" si="5"/>
        <v>1</v>
      </c>
    </row>
    <row r="88" spans="5:26" x14ac:dyDescent="0.4">
      <c r="E88" s="37" t="s">
        <v>510</v>
      </c>
      <c r="F88" s="38" t="s">
        <v>341</v>
      </c>
      <c r="G88" s="45">
        <v>27.75</v>
      </c>
      <c r="H88" s="45">
        <v>20.71</v>
      </c>
      <c r="I88" s="45"/>
      <c r="J88" s="46"/>
      <c r="Q88" s="62">
        <f t="shared" si="3"/>
        <v>0</v>
      </c>
      <c r="S88" s="62" t="str">
        <f t="shared" si="4"/>
        <v/>
      </c>
      <c r="Z88" s="62">
        <f t="shared" si="5"/>
        <v>0.33333333333333331</v>
      </c>
    </row>
    <row r="89" spans="5:26" x14ac:dyDescent="0.4">
      <c r="E89" s="39" t="s">
        <v>511</v>
      </c>
      <c r="F89" s="40" t="s">
        <v>512</v>
      </c>
      <c r="G89" s="47">
        <v>22.77</v>
      </c>
      <c r="H89" s="47">
        <v>20.78</v>
      </c>
      <c r="I89" s="47"/>
      <c r="J89" s="48"/>
      <c r="Q89" s="62">
        <f t="shared" si="3"/>
        <v>1</v>
      </c>
      <c r="S89" s="62">
        <f t="shared" si="4"/>
        <v>20.78</v>
      </c>
      <c r="Z89" s="62">
        <f t="shared" si="5"/>
        <v>1</v>
      </c>
    </row>
    <row r="90" spans="5:26" x14ac:dyDescent="0.4">
      <c r="E90" s="37" t="s">
        <v>513</v>
      </c>
      <c r="F90" s="38" t="s">
        <v>243</v>
      </c>
      <c r="G90" s="45">
        <v>32.65</v>
      </c>
      <c r="H90" s="45">
        <v>20.78</v>
      </c>
      <c r="I90" s="45"/>
      <c r="J90" s="46"/>
      <c r="Q90" s="62">
        <f t="shared" si="3"/>
        <v>0</v>
      </c>
      <c r="S90" s="62" t="str">
        <f t="shared" si="4"/>
        <v/>
      </c>
      <c r="Z90" s="62">
        <f t="shared" si="5"/>
        <v>1</v>
      </c>
    </row>
    <row r="91" spans="5:26" x14ac:dyDescent="0.4">
      <c r="E91" s="39" t="s">
        <v>514</v>
      </c>
      <c r="F91" s="40" t="s">
        <v>228</v>
      </c>
      <c r="G91" s="47">
        <v>28.87</v>
      </c>
      <c r="H91" s="47">
        <v>20.48</v>
      </c>
      <c r="I91" s="47"/>
      <c r="J91" s="48"/>
      <c r="Q91" s="62">
        <f t="shared" si="3"/>
        <v>0</v>
      </c>
      <c r="S91" s="62" t="str">
        <f t="shared" si="4"/>
        <v/>
      </c>
      <c r="Z91" s="62">
        <f t="shared" si="5"/>
        <v>1</v>
      </c>
    </row>
    <row r="92" spans="5:26" x14ac:dyDescent="0.4">
      <c r="E92" s="37" t="s">
        <v>515</v>
      </c>
      <c r="F92" s="38" t="s">
        <v>366</v>
      </c>
      <c r="G92" s="45">
        <v>27.98</v>
      </c>
      <c r="H92" s="45">
        <v>20.49</v>
      </c>
      <c r="I92" s="45"/>
      <c r="J92" s="46"/>
      <c r="Q92" s="62">
        <f t="shared" si="3"/>
        <v>0</v>
      </c>
      <c r="S92" s="62" t="str">
        <f t="shared" si="4"/>
        <v/>
      </c>
      <c r="Z92" s="62">
        <f t="shared" si="5"/>
        <v>1</v>
      </c>
    </row>
    <row r="93" spans="5:26" x14ac:dyDescent="0.4">
      <c r="E93" s="39" t="s">
        <v>516</v>
      </c>
      <c r="F93" s="40" t="s">
        <v>353</v>
      </c>
      <c r="G93" s="47">
        <v>20.93</v>
      </c>
      <c r="H93" s="47">
        <v>20.55</v>
      </c>
      <c r="I93" s="47"/>
      <c r="J93" s="48"/>
      <c r="Q93" s="62">
        <f t="shared" si="3"/>
        <v>1</v>
      </c>
      <c r="S93" s="62">
        <f t="shared" si="4"/>
        <v>20.55</v>
      </c>
      <c r="Z93" s="62">
        <f t="shared" si="5"/>
        <v>0.5</v>
      </c>
    </row>
    <row r="94" spans="5:26" x14ac:dyDescent="0.4">
      <c r="E94" s="37" t="s">
        <v>517</v>
      </c>
      <c r="F94" s="38" t="s">
        <v>235</v>
      </c>
      <c r="G94" s="45">
        <v>24.21</v>
      </c>
      <c r="H94" s="45">
        <v>20.8</v>
      </c>
      <c r="I94" s="45"/>
      <c r="J94" s="46"/>
      <c r="Q94" s="62">
        <f t="shared" si="3"/>
        <v>1</v>
      </c>
      <c r="S94" s="62">
        <f t="shared" si="4"/>
        <v>20.8</v>
      </c>
      <c r="Z94" s="62">
        <f t="shared" si="5"/>
        <v>0.33333333333333331</v>
      </c>
    </row>
    <row r="95" spans="5:26" x14ac:dyDescent="0.4">
      <c r="E95" s="16" t="s">
        <v>518</v>
      </c>
      <c r="F95" s="29" t="s">
        <v>519</v>
      </c>
      <c r="G95" s="49">
        <v>29.1</v>
      </c>
      <c r="H95" s="49">
        <v>21.49</v>
      </c>
      <c r="I95" s="49"/>
      <c r="J95" s="50"/>
      <c r="Q95" s="62">
        <f t="shared" si="3"/>
        <v>0</v>
      </c>
      <c r="S95" s="62" t="str">
        <f t="shared" si="4"/>
        <v/>
      </c>
      <c r="Z95" s="62">
        <f t="shared" si="5"/>
        <v>1</v>
      </c>
    </row>
  </sheetData>
  <sheetProtection algorithmName="SHA-512" hashValue="l7SorR5pEueVnJTooBXxuxBersglJTharfbpzaDS2ot3lDgbxnodmsRgM2lkGDuPOL4e0LvWHG5m94zNOlFLYA==" saltValue="L8/jUsuTkuV1MBLWg5a7wA==" spinCount="100000" sheet="1" formatCells="0" formatColumns="0" formatRows="0" insertColumns="0" insertRows="0" insertHyperlinks="0" deleteColumns="0" deleteRows="0" sort="0" autoFilter="0" pivotTables="0"/>
  <hyperlinks>
    <hyperlink ref="Z14" r:id="rId1"/>
  </hyperlinks>
  <pageMargins left="0.7" right="0.7" top="0.75" bottom="0.75" header="0.3" footer="0.3"/>
  <pageSetup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115"/>
  <sheetViews>
    <sheetView showGridLines="0" workbookViewId="0">
      <selection activeCell="F6" sqref="F6"/>
    </sheetView>
  </sheetViews>
  <sheetFormatPr defaultColWidth="9" defaultRowHeight="16.8" x14ac:dyDescent="0.4"/>
  <cols>
    <col min="1" max="1" width="2.77734375" style="8" customWidth="1"/>
    <col min="2" max="2" width="37.21875" style="8" bestFit="1" customWidth="1"/>
    <col min="3" max="3" width="2.77734375" style="27" customWidth="1"/>
    <col min="4" max="4" width="2.77734375" customWidth="1"/>
    <col min="5" max="5" width="3.21875" style="1" customWidth="1"/>
    <col min="6" max="6" width="116.21875" style="1" customWidth="1"/>
    <col min="7" max="16384" width="9" style="1"/>
  </cols>
  <sheetData>
    <row r="1" spans="1:6" x14ac:dyDescent="0.4">
      <c r="C1" s="27" t="s">
        <v>291</v>
      </c>
    </row>
    <row r="2" spans="1:6" ht="39.6" x14ac:dyDescent="0.8">
      <c r="B2" s="9" t="str">
        <f>CompName</f>
        <v>#ExcelChampFI</v>
      </c>
      <c r="E2" s="13" t="str">
        <f ca="1">Controls!$C$144</f>
        <v>Valmista tuli! Nyt lähetä kisavastauksesi arvosteltavaksi.</v>
      </c>
    </row>
    <row r="3" spans="1:6" customFormat="1" x14ac:dyDescent="0.4">
      <c r="A3" s="8"/>
      <c r="B3" s="8"/>
      <c r="C3" s="8"/>
      <c r="E3" s="53">
        <v>1</v>
      </c>
      <c r="F3" s="56" t="str">
        <f ca="1">Controls!$C$145</f>
        <v>Tallenna tämä valmis työkirja ".xlsx"-tyyppiseksi Excel-tiedostoksi.</v>
      </c>
    </row>
    <row r="4" spans="1:6" x14ac:dyDescent="0.4">
      <c r="E4" s="53">
        <v>2</v>
      </c>
      <c r="F4" s="55" t="str">
        <f ca="1">HYPERLINK(CompEmailURL,SUBSTITUTE(Controls!$C$146,"&lt;CompEmail&gt;",CompEmail))</f>
        <v>Lähetä se sähköpostin liitteenä osoitteeseen ExcelChampFI@service.microsoft.com</v>
      </c>
    </row>
    <row r="5" spans="1:6" ht="33.6" x14ac:dyDescent="0.4">
      <c r="E5" s="53"/>
      <c r="F5" s="54" t="str">
        <f ca="1">Controls!$C$147</f>
        <v>Huomaa! Varmista, että lähetät sähköpostin varmasti samasta osoitteesta, josta kirjaudut Excel-yhteisösivustolle ja jota olet käyttänyt mm. tykkäämiseen yhteisösivustolla.</v>
      </c>
    </row>
    <row r="6" spans="1:6" x14ac:dyDescent="0.4">
      <c r="E6" s="53">
        <v>3</v>
      </c>
      <c r="F6" s="55" t="str">
        <f ca="1">HYPERLINK(CompURL,SUBSTITUTE(Controls!$C$148,"&lt;CompURL&gt;",CompURL))</f>
        <v>Julkaise Rytmisen kaavavoimistelun vastauksesi kuva sivulla http://aka.ms/ExcelChampFI</v>
      </c>
    </row>
    <row r="7" spans="1:6" ht="33.6" x14ac:dyDescent="0.4">
      <c r="E7" s="53"/>
      <c r="F7" s="54" t="str">
        <f ca="1">Controls!$C$149</f>
        <v>Jokainen vastausajan sisällä saamasi tykkäys ("Like") yhteisösivustolla tuo sinulle lisäpisteitä lajin 2 ohjeiden mukaisesti. Katso alla olevat tarkemmat ohjeet julkaisemisesta.</v>
      </c>
    </row>
    <row r="8" spans="1:6" x14ac:dyDescent="0.4">
      <c r="E8" s="53">
        <v>4</v>
      </c>
      <c r="F8" s="56" t="str">
        <f ca="1">Controls!$C$150</f>
        <v>Kiitos osallistumisestasi Excelin SM-kisoihin!</v>
      </c>
    </row>
    <row r="9" spans="1:6" x14ac:dyDescent="0.4">
      <c r="E9" s="53"/>
      <c r="F9" s="55" t="str">
        <f ca="1">HYPERLINK(CompURL,SUBSTITUTE(Controls!$C$151,"&lt;CompURL&gt;",CompURL))</f>
        <v>Käy tarkastamassa osoitteesta http://aka.ms/ExcelChampFI kisapäivitykset.</v>
      </c>
    </row>
    <row r="11" spans="1:6" ht="24.6" x14ac:dyDescent="0.55000000000000004">
      <c r="E11" s="13" t="str">
        <f ca="1">Controls!$C$152</f>
        <v>Miten kuva julkaistaan Excel-yhteisösivulle</v>
      </c>
    </row>
    <row r="12" spans="1:6" x14ac:dyDescent="0.4">
      <c r="E12" s="1">
        <v>1</v>
      </c>
      <c r="F12" s="55" t="str">
        <f ca="1">HYPERLINK(CompURL,SUBSTITUTE(Controls!$C$153,"&lt;CompURL&gt;",CompURL))</f>
        <v>Mene osoitteeseen http://aka.ms/ExcelChampFI (varmista, että ole kirjautuneena sisään)</v>
      </c>
    </row>
    <row r="13" spans="1:6" x14ac:dyDescent="0.4">
      <c r="E13" s="1">
        <v>2</v>
      </c>
      <c r="F13" s="1" t="str">
        <f ca="1">Controls!$C$154</f>
        <v>Etsi viesti, josta latasit tämän tehtävätyökirjan.</v>
      </c>
    </row>
    <row r="14" spans="1:6" x14ac:dyDescent="0.4">
      <c r="E14" s="1">
        <v>3</v>
      </c>
      <c r="F14" s="1" t="str">
        <f ca="1">Controls!$C$155</f>
        <v>Klikkaa "Reply"-painiketta</v>
      </c>
    </row>
    <row r="20" spans="2:6" x14ac:dyDescent="0.4">
      <c r="E20" s="1">
        <v>4</v>
      </c>
      <c r="F20" s="1" t="str">
        <f ca="1">Controls!$C$156</f>
        <v>Klikkaa "Photos"-painiketta (kameraikoni)</v>
      </c>
    </row>
    <row r="24" spans="2:6" ht="39.6" x14ac:dyDescent="0.8">
      <c r="B24" s="11"/>
    </row>
    <row r="46" spans="5:6" x14ac:dyDescent="0.4">
      <c r="E46" s="1">
        <v>5</v>
      </c>
      <c r="F46" s="1" t="str">
        <f ca="1">Controls!$C$157</f>
        <v>Klikkaa "Choose Files"-painiketta.</v>
      </c>
    </row>
    <row r="68" spans="5:6" x14ac:dyDescent="0.4">
      <c r="E68" s="1">
        <v>6</v>
      </c>
      <c r="F68" s="1" t="str">
        <f ca="1">Controls!$C$158</f>
        <v>Selaimeen avautuu ikkuna jossa voit valita kuvatiedoston, jonka haluat julkaista.</v>
      </c>
    </row>
    <row r="69" spans="5:6" x14ac:dyDescent="0.4">
      <c r="E69" s="1">
        <v>7</v>
      </c>
      <c r="F69" s="1" t="str">
        <f ca="1">Controls!$C$159</f>
        <v>Kun kuvatiedosto on ladattu palveluun klikkaa "Done"-painiketta oikeassa alakulmassa.</v>
      </c>
    </row>
    <row r="91" spans="5:6" x14ac:dyDescent="0.4">
      <c r="E91" s="1">
        <v>8</v>
      </c>
      <c r="F91" s="1" t="str">
        <f ca="1">Controls!$C$160</f>
        <v>Klikkaa "Post"-painiketta oikeassa alakulmassa julkaistaksesi kuvan.</v>
      </c>
    </row>
    <row r="115" spans="5:6" x14ac:dyDescent="0.4">
      <c r="E115" s="1">
        <v>9</v>
      </c>
      <c r="F115" s="1" t="str">
        <f ca="1">Controls!$C$161</f>
        <v>Siinä kaikki! Kuvasi on nyt julkaistu yhteisöpalveluun.</v>
      </c>
    </row>
  </sheetData>
  <sheetProtection algorithmName="SHA-512" hashValue="82KR5odtMylxtrYDxPjUDZCDS/qRbSb7AJ1rJ6cnOT8o7lT5rBChUm4pc+BMlEJBjJDFBaJDbGAxIiIP3pjuNQ==" saltValue="u5EXLQGbEb0GbeJdPVsxBw==" spinCount="100000" sheet="1" objects="1" scenarios="1"/>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
</file>

<file path=customXml/item4.xml><?xml version="1.0" encoding="utf-8"?>
<ct:contentTypeSchema xmlns:ct="http://schemas.microsoft.com/office/2006/metadata/contentType" xmlns:ma="http://schemas.microsoft.com/office/2006/metadata/properties/metaAttributes" ct:_="" ma:_="" ma:contentTypeName="Document" ma:contentTypeID="0x010100E88D90B03DD66149B4728F7DBB857C03" ma:contentTypeVersion="4" ma:contentTypeDescription="Create a new document." ma:contentTypeScope="" ma:versionID="70e428c9415c6040b07490fa78648c88">
  <xsd:schema xmlns:xsd="http://www.w3.org/2001/XMLSchema" xmlns:xs="http://www.w3.org/2001/XMLSchema" xmlns:p="http://schemas.microsoft.com/office/2006/metadata/properties" xmlns:ns2="a2cf3f23-eb6e-4f8f-96b0-f00a20a5bdbd" targetNamespace="http://schemas.microsoft.com/office/2006/metadata/properties" ma:root="true" ma:fieldsID="32e13460e3c91856e77757fbf4f66e1b" ns2:_="">
    <xsd:import namespace="a2cf3f23-eb6e-4f8f-96b0-f00a20a5bdbd"/>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cf3f23-eb6e-4f8f-96b0-f00a20a5bdb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303902-AB54-4FA6-ACF3-F5CCF82FB47B}">
  <ds:schemaRefs>
    <ds:schemaRef ds:uri="http://schemas.microsoft.com/sharepoint/v3/contenttype/forms"/>
  </ds:schemaRefs>
</ds:datastoreItem>
</file>

<file path=customXml/itemProps2.xml><?xml version="1.0" encoding="utf-8"?>
<ds:datastoreItem xmlns:ds="http://schemas.openxmlformats.org/officeDocument/2006/customXml" ds:itemID="{76015685-721F-4BBB-9477-9869D5B8DC91}">
  <ds:schemaRefs>
    <ds:schemaRef ds:uri="http://schemas.microsoft.com/office/2006/documentManagement/types"/>
    <ds:schemaRef ds:uri="http://www.w3.org/XML/1998/namespace"/>
    <ds:schemaRef ds:uri="http://purl.org/dc/terms/"/>
    <ds:schemaRef ds:uri="http://schemas.openxmlformats.org/package/2006/metadata/core-properties"/>
    <ds:schemaRef ds:uri="http://purl.org/dc/dcmitype/"/>
    <ds:schemaRef ds:uri="http://purl.org/dc/elements/1.1/"/>
    <ds:schemaRef ds:uri="http://schemas.microsoft.com/office/infopath/2007/PartnerControls"/>
    <ds:schemaRef ds:uri="a2cf3f23-eb6e-4f8f-96b0-f00a20a5bdbd"/>
    <ds:schemaRef ds:uri="http://schemas.microsoft.com/office/2006/metadata/properties"/>
  </ds:schemaRefs>
</ds:datastoreItem>
</file>

<file path=customXml/itemProps3.xml><?xml version="1.0" encoding="utf-8"?>
<ds:datastoreItem xmlns:ds="http://schemas.openxmlformats.org/officeDocument/2006/customXml" ds:itemID="{C75BF441-F2C1-4579-9B56-A28DCC3C3A72}">
  <ds:schemaRefs>
    <ds:schemaRef ds:uri="http://schemas.microsoft.com/PowerBIAddIn"/>
  </ds:schemaRefs>
</ds:datastoreItem>
</file>

<file path=customXml/itemProps4.xml><?xml version="1.0" encoding="utf-8"?>
<ds:datastoreItem xmlns:ds="http://schemas.openxmlformats.org/officeDocument/2006/customXml" ds:itemID="{32A1F8C4-2175-459C-98DF-B83A0E10A3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cf3f23-eb6e-4f8f-96b0-f00a20a5bd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Laskentataulukot</vt:lpstr>
      </vt:variant>
      <vt:variant>
        <vt:i4>8</vt:i4>
      </vt:variant>
      <vt:variant>
        <vt:lpstr>Nimetyt alueet</vt:lpstr>
      </vt:variant>
      <vt:variant>
        <vt:i4>18</vt:i4>
      </vt:variant>
    </vt:vector>
  </HeadingPairs>
  <TitlesOfParts>
    <vt:vector size="26" baseType="lpstr">
      <vt:lpstr>Control Pivots</vt:lpstr>
      <vt:lpstr>Controls</vt:lpstr>
      <vt:lpstr>00</vt:lpstr>
      <vt:lpstr>01-01</vt:lpstr>
      <vt:lpstr>01-02</vt:lpstr>
      <vt:lpstr>02</vt:lpstr>
      <vt:lpstr>03</vt:lpstr>
      <vt:lpstr>04</vt:lpstr>
      <vt:lpstr>CompEmail</vt:lpstr>
      <vt:lpstr>CompEmailURL</vt:lpstr>
      <vt:lpstr>CompFlag</vt:lpstr>
      <vt:lpstr>CompName</vt:lpstr>
      <vt:lpstr>CompNum</vt:lpstr>
      <vt:lpstr>CompURL</vt:lpstr>
      <vt:lpstr>Lang</vt:lpstr>
      <vt:lpstr>LangNum</vt:lpstr>
      <vt:lpstr>Resp_01_01</vt:lpstr>
      <vt:lpstr>Resp_01_02</vt:lpstr>
      <vt:lpstr>Resp_02_01</vt:lpstr>
      <vt:lpstr>Resp_03_01</vt:lpstr>
      <vt:lpstr>Resp_03_02</vt:lpstr>
      <vt:lpstr>Resp_03_03</vt:lpstr>
      <vt:lpstr>Resp_03_04</vt:lpstr>
      <vt:lpstr>Resp_03_05</vt:lpstr>
      <vt:lpstr>Resp_03_99</vt:lpstr>
      <vt:lpstr>RndNum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Johnnie Thomas</dc:creator>
  <cp:lastModifiedBy>Heidi Enho</cp:lastModifiedBy>
  <dcterms:created xsi:type="dcterms:W3CDTF">2016-09-02T18:11:39Z</dcterms:created>
  <dcterms:modified xsi:type="dcterms:W3CDTF">2017-01-22T14:00:36Z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0x010100E88D90B03DD66149B4728F7DBB857C03</vt:lpwstr>
  </property>
</Properties>
</file>